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連結貸借対照表" sheetId="5" r:id="rId1"/>
    <sheet name="連結行政コスト計算書" sheetId="6" r:id="rId2"/>
    <sheet name="連結純資産変動計算書" sheetId="12" r:id="rId3"/>
    <sheet name="連結資金収支計算書" sheetId="8" r:id="rId4"/>
  </sheets>
  <externalReferences>
    <externalReference r:id="rId5"/>
  </externalReferences>
  <definedNames>
    <definedName name="CSV" localSheetId="2">#REF!</definedName>
    <definedName name="CSV">#REF!</definedName>
    <definedName name="CSVDATA" localSheetId="2">#REF!</definedName>
    <definedName name="CSVDATA">#REF!</definedName>
    <definedName name="_xlnm.Print_Area" localSheetId="1">連結行政コスト計算書!$B$1:$P$42</definedName>
    <definedName name="_xlnm.Print_Area" localSheetId="3">連結資金収支計算書!$B$1:$O$62</definedName>
    <definedName name="_xlnm.Print_Area" localSheetId="2">連結純資産変動計算書!$B$1:$S$28</definedName>
    <definedName name="_xlnm.Print_Area" localSheetId="0">連結貸借対照表!$C$1:$AB$63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 concurrentManualCount="2"/>
</workbook>
</file>

<file path=xl/calcChain.xml><?xml version="1.0" encoding="utf-8"?>
<calcChain xmlns="http://schemas.openxmlformats.org/spreadsheetml/2006/main">
  <c r="U24" i="12" l="1"/>
  <c r="O24" i="12"/>
  <c r="M24" i="12"/>
  <c r="M25" i="12" s="1"/>
  <c r="M26" i="12" s="1"/>
  <c r="U23" i="12"/>
  <c r="K23" i="12"/>
  <c r="U22" i="12"/>
  <c r="U21" i="12"/>
  <c r="U20" i="12"/>
  <c r="U19" i="12"/>
  <c r="W14" i="12"/>
  <c r="V14" i="12"/>
  <c r="V25" i="12" s="1"/>
  <c r="Q13" i="12"/>
  <c r="Q25" i="12" s="1"/>
  <c r="U12" i="12"/>
  <c r="O12" i="12"/>
  <c r="U11" i="12"/>
  <c r="O11" i="12"/>
  <c r="X10" i="12"/>
  <c r="X13" i="12" s="1"/>
  <c r="X25" i="12" s="1"/>
  <c r="X26" i="12" s="1"/>
  <c r="U26" i="12" s="1"/>
  <c r="W10" i="12"/>
  <c r="W13" i="12" s="1"/>
  <c r="O10" i="12"/>
  <c r="U9" i="12"/>
  <c r="O9" i="12"/>
  <c r="O13" i="12" s="1"/>
  <c r="O25" i="12" s="1"/>
  <c r="U8" i="12"/>
  <c r="Q8" i="12"/>
  <c r="O8" i="12"/>
  <c r="O26" i="12" s="1"/>
  <c r="U10" i="12" l="1"/>
  <c r="K24" i="12"/>
  <c r="K25" i="12" s="1"/>
  <c r="K26" i="12" s="1"/>
  <c r="Q26" i="12"/>
  <c r="U13" i="12"/>
  <c r="W25" i="12"/>
  <c r="U25" i="12" s="1"/>
  <c r="AE74" i="5" l="1"/>
  <c r="AD68" i="5"/>
  <c r="AD64" i="5" s="1"/>
  <c r="AD59" i="5"/>
  <c r="AD53" i="5"/>
  <c r="AD49" i="5"/>
  <c r="AD33" i="5"/>
  <c r="AE13" i="5"/>
  <c r="AD9" i="5"/>
  <c r="AE7" i="5"/>
  <c r="AE22" i="5" s="1"/>
  <c r="AE75" i="5" s="1"/>
  <c r="Q59" i="8"/>
  <c r="Q48" i="8"/>
  <c r="Q45" i="8"/>
  <c r="Q51" i="8" s="1"/>
  <c r="Q37" i="8"/>
  <c r="Q31" i="8"/>
  <c r="Q43" i="8" s="1"/>
  <c r="Q25" i="8"/>
  <c r="Q20" i="8"/>
  <c r="Q15" i="8"/>
  <c r="Q10" i="8"/>
  <c r="R37" i="6"/>
  <c r="R32" i="6"/>
  <c r="R28" i="6"/>
  <c r="R23" i="6"/>
  <c r="R19" i="6"/>
  <c r="R14" i="6"/>
  <c r="R9" i="6"/>
  <c r="R8" i="6" l="1"/>
  <c r="R7" i="6" s="1"/>
  <c r="R31" i="6" s="1"/>
  <c r="R40" i="6" s="1"/>
  <c r="AD52" i="5"/>
  <c r="AD8" i="5"/>
  <c r="Q9" i="8"/>
  <c r="Q29" i="8" s="1"/>
  <c r="Q52" i="8" s="1"/>
  <c r="Q55" i="8" s="1"/>
  <c r="Q60" i="8" s="1"/>
  <c r="AD7" i="5" l="1"/>
  <c r="AD75" i="5" s="1"/>
</calcChain>
</file>

<file path=xl/sharedStrings.xml><?xml version="1.0" encoding="utf-8"?>
<sst xmlns="http://schemas.openxmlformats.org/spreadsheetml/2006/main" count="467" uniqueCount="360">
  <si>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</si>
  <si>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</si>
  <si>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</si>
  <si>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</si>
  <si>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</si>
  <si>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</si>
  <si>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</si>
  <si>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</si>
  <si>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</si>
  <si>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</si>
  <si>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</si>
  <si>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</si>
  <si>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</si>
  <si>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1060000</t>
  </si>
  <si>
    <t>立木竹</t>
  </si>
  <si>
    <t>1065000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</si>
  <si>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</si>
  <si>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</si>
  <si>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</si>
  <si>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</si>
  <si>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</si>
  <si>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</si>
  <si>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</si>
  <si>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</si>
  <si>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</si>
  <si>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</si>
  <si>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</si>
  <si>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</si>
  <si>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</si>
  <si>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</si>
  <si>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</si>
  <si>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</si>
  <si>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</si>
  <si>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</si>
  <si>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</si>
  <si>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</si>
  <si>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</si>
  <si>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</si>
  <si>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</si>
  <si>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</si>
  <si>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</si>
  <si>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</si>
  <si>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</si>
  <si>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</si>
  <si>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</si>
  <si>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</si>
  <si>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</si>
  <si>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</si>
  <si>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</si>
  <si>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</si>
  <si>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</si>
  <si>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</si>
  <si>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</si>
  <si>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</si>
  <si>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</si>
  <si>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</si>
  <si>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</si>
  <si>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</si>
  <si>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</si>
  <si>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</si>
  <si>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</si>
  <si>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</si>
  <si>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</si>
  <si>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</si>
  <si>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</si>
  <si>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</si>
  <si>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</si>
  <si>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</si>
  <si>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</si>
  <si>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</si>
  <si>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</si>
  <si>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</si>
  <si>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</si>
  <si>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</si>
  <si>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</si>
  <si>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</si>
  <si>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</si>
  <si>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</si>
  <si>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</si>
  <si>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</si>
  <si>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</si>
  <si>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</si>
  <si>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</si>
  <si>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</si>
  <si>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</si>
  <si>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</si>
  <si>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</si>
  <si>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</si>
  <si>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</si>
  <si>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</si>
  <si>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</si>
  <si>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</si>
  <si>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</si>
  <si>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</si>
  <si>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</si>
  <si>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</si>
  <si>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</si>
  <si>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</si>
  <si>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</si>
  <si>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</si>
  <si>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</si>
  <si>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</si>
  <si>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</si>
  <si>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</si>
  <si>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</si>
  <si>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</si>
  <si>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</si>
  <si>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</si>
  <si>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</si>
  <si>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</si>
  <si>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</si>
  <si>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</si>
  <si>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</si>
  <si>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</si>
  <si>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</si>
  <si>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</si>
  <si>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</si>
  <si>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</si>
  <si>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</si>
  <si>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</si>
  <si>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</si>
  <si>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</si>
  <si>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</si>
  <si>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</si>
  <si>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</si>
  <si>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</si>
  <si>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</si>
  <si>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</si>
  <si>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</si>
  <si>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</si>
  <si>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</si>
  <si>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</si>
  <si>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</si>
  <si>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</si>
  <si>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</si>
  <si>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</si>
  <si>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</si>
  <si>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</si>
  <si>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</si>
  <si>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</si>
  <si>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</si>
  <si>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</si>
  <si>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</si>
  <si>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</si>
  <si>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</si>
  <si>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</si>
  <si>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</si>
  <si>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</si>
  <si>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</si>
  <si>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</si>
  <si>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</si>
  <si>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</si>
  <si>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</si>
  <si>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</si>
  <si>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</si>
  <si>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</si>
  <si>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</si>
  <si>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</si>
  <si>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</si>
  <si>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</si>
  <si>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</si>
  <si>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</si>
  <si>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</si>
  <si>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</si>
  <si>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</si>
  <si>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</si>
  <si>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</si>
  <si>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</si>
  <si>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</si>
  <si>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</si>
  <si>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</si>
  <si>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</si>
  <si>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</si>
  <si>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</si>
  <si>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</si>
  <si>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</si>
  <si>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</si>
  <si>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</si>
  <si>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</si>
  <si>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</si>
  <si>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</si>
  <si>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</si>
  <si>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</si>
  <si>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</si>
  <si>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</si>
  <si>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</si>
  <si>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</si>
  <si>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</si>
  <si>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</si>
  <si>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</si>
  <si>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</si>
  <si>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</si>
  <si>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</si>
  <si>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</si>
  <si>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</si>
  <si>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</si>
  <si>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</si>
  <si>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</si>
  <si>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</si>
  <si>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</si>
  <si>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</si>
  <si>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</si>
  <si>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</si>
  <si>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</si>
  <si>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</si>
  <si>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</si>
  <si>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</si>
  <si>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</si>
  <si>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</si>
  <si>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</si>
  <si>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</si>
  <si>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</si>
  <si>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</si>
  <si>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</si>
  <si>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</si>
  <si>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</si>
  <si>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</si>
  <si>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</si>
  <si>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</si>
  <si>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</si>
  <si>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</si>
  <si>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</si>
  <si>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</si>
  <si>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</si>
  <si>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</si>
  <si>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</si>
  <si>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</si>
  <si>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</si>
  <si>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</si>
  <si>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</si>
  <si>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</si>
  <si>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</si>
  <si>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</si>
  <si>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</si>
  <si>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</si>
  <si>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</si>
  <si>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</si>
  <si>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</si>
  <si>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</si>
  <si>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</si>
  <si>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</si>
  <si>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</si>
  <si>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</si>
  <si>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</si>
  <si>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</si>
  <si>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</si>
  <si>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</si>
  <si>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</si>
  <si>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</si>
  <si>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</si>
  <si>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</si>
  <si>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</si>
  <si>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</si>
  <si>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</si>
  <si>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</si>
  <si>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</si>
  <si>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</si>
  <si>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</si>
  <si>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</si>
  <si>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</si>
  <si>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</si>
  <si>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</si>
  <si>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</si>
  <si>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</si>
  <si>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</si>
  <si>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</si>
  <si>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</si>
  <si>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</si>
  <si>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</si>
  <si>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</si>
  <si>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</si>
  <si>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</si>
  <si>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</si>
  <si>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</si>
  <si>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</si>
  <si>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</si>
  <si>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</si>
  <si>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</si>
  <si>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</si>
  <si>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</si>
  <si>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</si>
  <si>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</si>
  <si>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</si>
  <si>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</si>
  <si>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</si>
  <si>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</si>
  <si>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</si>
  <si>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</si>
  <si>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</si>
  <si>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</si>
  <si>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</si>
  <si>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</si>
  <si>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</si>
  <si>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</si>
  <si>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</si>
  <si>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</si>
  <si>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</si>
  <si>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</si>
  <si>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</si>
  <si>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</si>
  <si>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</si>
  <si>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</si>
  <si>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</si>
  <si>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</si>
  <si>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</si>
  <si>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</si>
  <si>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</si>
  <si>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</si>
  <si>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</si>
  <si>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</si>
  <si>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</si>
  <si>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</si>
  <si>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</si>
  <si>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</si>
  <si>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</si>
  <si>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</si>
  <si>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</si>
  <si>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</si>
  <si>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</si>
  <si>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</si>
  <si>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</si>
  <si>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</si>
  <si>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</si>
  <si>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</si>
  <si>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</si>
  <si>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</si>
  <si>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</si>
  <si>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</si>
  <si>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</si>
  <si>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</si>
  <si>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</si>
  <si>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</si>
  <si>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</si>
  <si>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</si>
  <si>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</si>
  <si>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</si>
  <si>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</si>
  <si>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</si>
  <si>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</si>
  <si>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</si>
  <si>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</si>
  <si>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（単位：千円）</t>
  </si>
  <si>
    <t>自　平成３１年４月１日</t>
    <phoneticPr fontId="11"/>
  </si>
  <si>
    <t>至　令和２年３月３１日</t>
    <phoneticPr fontId="11"/>
  </si>
  <si>
    <t>※</t>
  </si>
  <si>
    <t>地方債等償還支出</t>
    <phoneticPr fontId="11"/>
  </si>
  <si>
    <t>地方債等発行収入</t>
    <phoneticPr fontId="11"/>
  </si>
  <si>
    <t>（令和２年３月３１日現在）</t>
  </si>
  <si>
    <t>地方債等</t>
    <phoneticPr fontId="2"/>
  </si>
  <si>
    <t>1年内償還予定地方債等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</si>
  <si>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</si>
  <si>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</si>
  <si>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</si>
  <si>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</si>
  <si>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11"/>
  </si>
  <si>
    <t>塩尻市連結純資産変動計算書</t>
    <rPh sb="0" eb="3">
      <t>シオジリシ</t>
    </rPh>
    <phoneticPr fontId="11"/>
  </si>
  <si>
    <t>-</t>
    <phoneticPr fontId="11"/>
  </si>
  <si>
    <t>塩尻市連結貸借対照表</t>
    <rPh sb="0" eb="3">
      <t>シオジリシ</t>
    </rPh>
    <phoneticPr fontId="2"/>
  </si>
  <si>
    <t>塩尻市連結行政コスト計算書</t>
    <rPh sb="0" eb="3">
      <t>シオジリシ</t>
    </rPh>
    <phoneticPr fontId="11"/>
  </si>
  <si>
    <t>塩尻市連結資金収支計算書</t>
    <rPh sb="0" eb="3">
      <t>シオジリシ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</si>
</sst>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53">
      <alignment horizontal="center" vertical="center"/>
    </xf>
  </cellStyleXfs>
  <cellXfs count="313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2" borderId="19" xfId="0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176" fontId="9" fillId="0" borderId="0" xfId="8" applyNumberFormat="1" applyFont="1" applyFill="1" applyBorder="1" applyAlignment="1">
      <alignment horizontal="center" vertical="center"/>
    </xf>
    <xf numFmtId="176" fontId="0" fillId="0" borderId="0" xfId="8" applyNumberFormat="1" applyFont="1" applyFill="1" applyBorder="1" applyAlignment="1">
      <alignment horizontal="right" vertical="center"/>
    </xf>
    <xf numFmtId="176" fontId="0" fillId="0" borderId="19" xfId="8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7" fillId="2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7">
    <cellStyle name="桁区切り" xfId="1" builtinId="6"/>
    <cellStyle name="桁区切り 2" xfId="6"/>
    <cellStyle name="標準" xfId="0" builtinId="0"/>
    <cellStyle name="標準 2" xfId="2"/>
    <cellStyle name="標準 2 2" xfId="13"/>
    <cellStyle name="標準 2 3" xfId="10"/>
    <cellStyle name="標準 3" xfId="14"/>
    <cellStyle name="標準 3 2" xfId="15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  <cellStyle name="標準１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C77"/>
  <sheetViews>
    <sheetView showGridLines="0" tabSelected="1" view="pageBreakPreview" topLeftCell="C1" zoomScale="85" zoomScaleNormal="85" zoomScaleSheetLayoutView="85" workbookViewId="0">
      <selection activeCell="P99" sqref="P99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55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55" ht="23.25" customHeight="1" x14ac:dyDescent="0.25">
      <c r="C2" s="8"/>
      <c r="D2" s="230" t="s">
        <v>357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</row>
    <row r="3" spans="1:55" ht="21" customHeight="1" x14ac:dyDescent="0.15">
      <c r="D3" s="231" t="s">
        <v>347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</row>
    <row r="4" spans="1:55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341</v>
      </c>
      <c r="AB4" s="13"/>
    </row>
    <row r="5" spans="1:55" s="16" customFormat="1" ht="14.25" customHeight="1" thickBot="1" x14ac:dyDescent="0.2">
      <c r="A5" s="15" t="s">
        <v>317</v>
      </c>
      <c r="B5" s="15" t="s">
        <v>318</v>
      </c>
      <c r="D5" s="232" t="s">
        <v>0</v>
      </c>
      <c r="E5" s="233"/>
      <c r="F5" s="233"/>
      <c r="G5" s="233"/>
      <c r="H5" s="233"/>
      <c r="I5" s="233"/>
      <c r="J5" s="233"/>
      <c r="K5" s="234"/>
      <c r="L5" s="234"/>
      <c r="M5" s="234"/>
      <c r="N5" s="234"/>
      <c r="O5" s="234"/>
      <c r="P5" s="235" t="s">
        <v>319</v>
      </c>
      <c r="Q5" s="236"/>
      <c r="R5" s="233" t="s">
        <v>0</v>
      </c>
      <c r="S5" s="233"/>
      <c r="T5" s="233"/>
      <c r="U5" s="233"/>
      <c r="V5" s="233"/>
      <c r="W5" s="233"/>
      <c r="X5" s="233"/>
      <c r="Y5" s="233"/>
      <c r="Z5" s="235" t="s">
        <v>319</v>
      </c>
      <c r="AA5" s="236"/>
    </row>
    <row r="6" spans="1:55" ht="14.65" customHeight="1" x14ac:dyDescent="0.15">
      <c r="D6" s="17" t="s">
        <v>320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321</v>
      </c>
      <c r="S6" s="19"/>
      <c r="T6" s="19"/>
      <c r="U6" s="19"/>
      <c r="V6" s="19"/>
      <c r="W6" s="19"/>
      <c r="X6" s="19"/>
      <c r="Y6" s="18"/>
      <c r="Z6" s="21"/>
      <c r="AA6" s="23"/>
      <c r="BB6" s="223"/>
      <c r="BC6" s="223"/>
    </row>
    <row r="7" spans="1:55" ht="14.65" customHeight="1" x14ac:dyDescent="0.15">
      <c r="A7" s="7" t="s">
        <v>3</v>
      </c>
      <c r="B7" s="7" t="s">
        <v>104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170134917</v>
      </c>
      <c r="Q7" s="26" t="s">
        <v>344</v>
      </c>
      <c r="R7" s="19"/>
      <c r="S7" s="19" t="s">
        <v>105</v>
      </c>
      <c r="T7" s="19"/>
      <c r="U7" s="19"/>
      <c r="V7" s="19"/>
      <c r="W7" s="19"/>
      <c r="X7" s="19"/>
      <c r="Y7" s="18"/>
      <c r="Z7" s="25">
        <v>74999746</v>
      </c>
      <c r="AA7" s="27" t="s">
        <v>344</v>
      </c>
      <c r="AD7" s="9">
        <f>IF(AND(AD8="-",AD49="-",AD52="-"),"-",SUM(AD8,AD49,AD52))</f>
        <v>170134916826</v>
      </c>
      <c r="AE7" s="9">
        <f>IF(COUNTIF(AE8:AE12,"-")=COUNTA(AE8:AE12),"-",SUM(AE8:AE12))</f>
        <v>74999745864</v>
      </c>
      <c r="BB7" s="223"/>
      <c r="BC7" s="223"/>
    </row>
    <row r="8" spans="1:55" ht="14.65" customHeight="1" x14ac:dyDescent="0.15">
      <c r="A8" s="7" t="s">
        <v>5</v>
      </c>
      <c r="B8" s="7" t="s">
        <v>106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164998326</v>
      </c>
      <c r="Q8" s="26"/>
      <c r="R8" s="19"/>
      <c r="S8" s="19"/>
      <c r="T8" s="19" t="s">
        <v>348</v>
      </c>
      <c r="U8" s="19"/>
      <c r="V8" s="19"/>
      <c r="W8" s="19"/>
      <c r="X8" s="19"/>
      <c r="Y8" s="18"/>
      <c r="Z8" s="25">
        <v>48397283</v>
      </c>
      <c r="AA8" s="27"/>
      <c r="AD8" s="9">
        <f>IF(AND(AD9="-",AD33="-",COUNTIF(AD46:AD48,"-")=COUNTA(AD46:AD48)),"-",SUM(AD9,AD33,AD46:AD48))</f>
        <v>164998326337</v>
      </c>
      <c r="AE8" s="9">
        <v>48397283304</v>
      </c>
      <c r="BB8" s="223"/>
      <c r="BC8" s="223"/>
    </row>
    <row r="9" spans="1:55" ht="14.65" customHeight="1" x14ac:dyDescent="0.15">
      <c r="A9" s="7" t="s">
        <v>7</v>
      </c>
      <c r="B9" s="7" t="s">
        <v>107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65469817</v>
      </c>
      <c r="Q9" s="26"/>
      <c r="R9" s="19"/>
      <c r="S9" s="19"/>
      <c r="T9" s="19" t="s">
        <v>108</v>
      </c>
      <c r="U9" s="19"/>
      <c r="V9" s="19"/>
      <c r="W9" s="19"/>
      <c r="X9" s="19"/>
      <c r="Y9" s="18"/>
      <c r="Z9" s="25">
        <v>995432</v>
      </c>
      <c r="AA9" s="27"/>
      <c r="AD9" s="9">
        <f>IF(COUNTIF(AD10:AD32,"-")=COUNTA(AD10:AD32),"-",SUM(AD10:AD32))</f>
        <v>65469817093</v>
      </c>
      <c r="AE9" s="9">
        <v>995432217</v>
      </c>
      <c r="BB9" s="223"/>
      <c r="BC9" s="223"/>
    </row>
    <row r="10" spans="1:55" ht="14.65" customHeight="1" x14ac:dyDescent="0.15">
      <c r="A10" s="7" t="s">
        <v>9</v>
      </c>
      <c r="B10" s="7" t="s">
        <v>109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28370410</v>
      </c>
      <c r="Q10" s="26"/>
      <c r="R10" s="19"/>
      <c r="S10" s="19"/>
      <c r="T10" s="19" t="s">
        <v>110</v>
      </c>
      <c r="U10" s="19"/>
      <c r="V10" s="19"/>
      <c r="W10" s="19"/>
      <c r="X10" s="19"/>
      <c r="Y10" s="18"/>
      <c r="Z10" s="25">
        <v>4139136</v>
      </c>
      <c r="AA10" s="27"/>
      <c r="AD10" s="9">
        <v>28370410188</v>
      </c>
      <c r="AE10" s="9">
        <v>4139136012</v>
      </c>
      <c r="BB10" s="223"/>
      <c r="BC10" s="223"/>
    </row>
    <row r="11" spans="1:55" ht="14.65" customHeight="1" x14ac:dyDescent="0.15">
      <c r="A11" s="7" t="s">
        <v>12</v>
      </c>
      <c r="B11" s="7" t="s">
        <v>111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3215509</v>
      </c>
      <c r="Q11" s="26"/>
      <c r="R11" s="19"/>
      <c r="S11" s="19"/>
      <c r="T11" s="19" t="s">
        <v>112</v>
      </c>
      <c r="U11" s="19"/>
      <c r="V11" s="19"/>
      <c r="W11" s="19"/>
      <c r="X11" s="19"/>
      <c r="Y11" s="18"/>
      <c r="Z11" s="25">
        <v>366471</v>
      </c>
      <c r="AA11" s="27"/>
      <c r="AD11" s="9">
        <v>0</v>
      </c>
      <c r="AE11" s="9">
        <v>366471000</v>
      </c>
      <c r="BB11" s="223"/>
      <c r="BC11" s="223"/>
    </row>
    <row r="12" spans="1:55" ht="14.65" customHeight="1" x14ac:dyDescent="0.15">
      <c r="A12" s="7" t="s">
        <v>13</v>
      </c>
      <c r="B12" s="7" t="s">
        <v>113</v>
      </c>
      <c r="D12" s="24"/>
      <c r="E12" s="19"/>
      <c r="F12" s="19"/>
      <c r="G12" s="19"/>
      <c r="H12" s="19" t="s">
        <v>17</v>
      </c>
      <c r="I12" s="19"/>
      <c r="J12" s="19"/>
      <c r="K12" s="18"/>
      <c r="L12" s="18"/>
      <c r="M12" s="18"/>
      <c r="N12" s="18"/>
      <c r="O12" s="18"/>
      <c r="P12" s="25">
        <v>63822997</v>
      </c>
      <c r="Q12" s="26"/>
      <c r="R12" s="19"/>
      <c r="S12" s="19"/>
      <c r="T12" s="19" t="s">
        <v>37</v>
      </c>
      <c r="U12" s="19"/>
      <c r="V12" s="19"/>
      <c r="W12" s="19"/>
      <c r="X12" s="19"/>
      <c r="Y12" s="18"/>
      <c r="Z12" s="25">
        <v>21101423</v>
      </c>
      <c r="AA12" s="27"/>
      <c r="AD12" s="9">
        <v>3215508600</v>
      </c>
      <c r="AE12" s="9">
        <v>21101423331</v>
      </c>
      <c r="BB12" s="223"/>
      <c r="BC12" s="223"/>
    </row>
    <row r="13" spans="1:55" ht="14.65" customHeight="1" x14ac:dyDescent="0.15">
      <c r="A13" s="7" t="s">
        <v>15</v>
      </c>
      <c r="B13" s="7" t="s">
        <v>114</v>
      </c>
      <c r="D13" s="24"/>
      <c r="E13" s="19"/>
      <c r="F13" s="19"/>
      <c r="G13" s="19"/>
      <c r="H13" s="19" t="s">
        <v>19</v>
      </c>
      <c r="I13" s="19"/>
      <c r="J13" s="19"/>
      <c r="K13" s="18"/>
      <c r="L13" s="18"/>
      <c r="M13" s="18"/>
      <c r="N13" s="18"/>
      <c r="O13" s="18"/>
      <c r="P13" s="25">
        <v>-33549446</v>
      </c>
      <c r="Q13" s="26"/>
      <c r="R13" s="19"/>
      <c r="S13" s="19" t="s">
        <v>115</v>
      </c>
      <c r="T13" s="19"/>
      <c r="U13" s="19"/>
      <c r="V13" s="19"/>
      <c r="W13" s="19"/>
      <c r="X13" s="19"/>
      <c r="Y13" s="18"/>
      <c r="Z13" s="25">
        <v>6601971</v>
      </c>
      <c r="AA13" s="27"/>
      <c r="AD13" s="9">
        <v>0</v>
      </c>
      <c r="AE13" s="9">
        <f>IF(COUNTIF(AE14:AE21,"-")=COUNTA(AE14:AE21),"-",SUM(AE14:AE21))</f>
        <v>6601971375</v>
      </c>
      <c r="BB13" s="223"/>
      <c r="BC13" s="223"/>
    </row>
    <row r="14" spans="1:55" ht="14.65" customHeight="1" x14ac:dyDescent="0.15">
      <c r="A14" s="7" t="s">
        <v>16</v>
      </c>
      <c r="B14" s="7" t="s">
        <v>116</v>
      </c>
      <c r="D14" s="24"/>
      <c r="E14" s="19"/>
      <c r="F14" s="19"/>
      <c r="G14" s="19"/>
      <c r="H14" s="19" t="s">
        <v>21</v>
      </c>
      <c r="I14" s="19"/>
      <c r="J14" s="19"/>
      <c r="K14" s="18"/>
      <c r="L14" s="18"/>
      <c r="M14" s="18"/>
      <c r="N14" s="18"/>
      <c r="O14" s="18"/>
      <c r="P14" s="25">
        <v>13101814</v>
      </c>
      <c r="Q14" s="26"/>
      <c r="R14" s="19"/>
      <c r="S14" s="19"/>
      <c r="T14" s="19" t="s">
        <v>349</v>
      </c>
      <c r="U14" s="19"/>
      <c r="V14" s="19"/>
      <c r="W14" s="19"/>
      <c r="X14" s="19"/>
      <c r="Y14" s="18"/>
      <c r="Z14" s="25">
        <v>5195937</v>
      </c>
      <c r="AA14" s="27"/>
      <c r="AD14" s="9">
        <v>63822997381</v>
      </c>
      <c r="AE14" s="9">
        <v>5195937037</v>
      </c>
      <c r="BB14" s="223"/>
      <c r="BC14" s="223"/>
    </row>
    <row r="15" spans="1:55" ht="14.65" customHeight="1" x14ac:dyDescent="0.15">
      <c r="A15" s="7" t="s">
        <v>18</v>
      </c>
      <c r="B15" s="7" t="s">
        <v>117</v>
      </c>
      <c r="D15" s="24"/>
      <c r="E15" s="19"/>
      <c r="F15" s="19"/>
      <c r="G15" s="19"/>
      <c r="H15" s="19" t="s">
        <v>23</v>
      </c>
      <c r="I15" s="19"/>
      <c r="J15" s="19"/>
      <c r="K15" s="18"/>
      <c r="L15" s="18"/>
      <c r="M15" s="18"/>
      <c r="N15" s="18"/>
      <c r="O15" s="18"/>
      <c r="P15" s="25">
        <v>-10376854</v>
      </c>
      <c r="Q15" s="26"/>
      <c r="R15" s="19"/>
      <c r="S15" s="19"/>
      <c r="T15" s="19" t="s">
        <v>118</v>
      </c>
      <c r="U15" s="19"/>
      <c r="V15" s="19"/>
      <c r="W15" s="19"/>
      <c r="X15" s="19"/>
      <c r="Y15" s="18"/>
      <c r="Z15" s="25">
        <v>473598</v>
      </c>
      <c r="AA15" s="27"/>
      <c r="AD15" s="9">
        <v>-33549445979</v>
      </c>
      <c r="AE15" s="9">
        <v>473597975</v>
      </c>
      <c r="BB15" s="223"/>
      <c r="BC15" s="223"/>
    </row>
    <row r="16" spans="1:55" ht="14.65" customHeight="1" x14ac:dyDescent="0.15">
      <c r="A16" s="7" t="s">
        <v>322</v>
      </c>
      <c r="B16" s="7" t="s">
        <v>119</v>
      </c>
      <c r="D16" s="24"/>
      <c r="E16" s="19"/>
      <c r="F16" s="19"/>
      <c r="G16" s="19"/>
      <c r="H16" s="19" t="s">
        <v>25</v>
      </c>
      <c r="I16" s="28"/>
      <c r="J16" s="28"/>
      <c r="K16" s="29"/>
      <c r="L16" s="29"/>
      <c r="M16" s="29"/>
      <c r="N16" s="29"/>
      <c r="O16" s="29"/>
      <c r="P16" s="224" t="s">
        <v>350</v>
      </c>
      <c r="Q16" s="26"/>
      <c r="R16" s="19"/>
      <c r="S16" s="19"/>
      <c r="T16" s="19" t="s">
        <v>120</v>
      </c>
      <c r="U16" s="19"/>
      <c r="V16" s="19"/>
      <c r="W16" s="19"/>
      <c r="X16" s="19"/>
      <c r="Y16" s="18"/>
      <c r="Z16" s="25">
        <v>1160</v>
      </c>
      <c r="AA16" s="27"/>
      <c r="AD16" s="9">
        <v>0</v>
      </c>
      <c r="AE16" s="9">
        <v>1159692</v>
      </c>
      <c r="BB16" s="223"/>
      <c r="BC16" s="223"/>
    </row>
    <row r="17" spans="1:55" ht="14.65" customHeight="1" x14ac:dyDescent="0.15">
      <c r="A17" s="7" t="s">
        <v>20</v>
      </c>
      <c r="B17" s="7" t="s">
        <v>121</v>
      </c>
      <c r="D17" s="24"/>
      <c r="E17" s="19"/>
      <c r="F17" s="19"/>
      <c r="G17" s="19"/>
      <c r="H17" s="19" t="s">
        <v>27</v>
      </c>
      <c r="I17" s="28"/>
      <c r="J17" s="28"/>
      <c r="K17" s="29"/>
      <c r="L17" s="29"/>
      <c r="M17" s="29"/>
      <c r="N17" s="29"/>
      <c r="O17" s="29"/>
      <c r="P17" s="224" t="s">
        <v>351</v>
      </c>
      <c r="Q17" s="26"/>
      <c r="R17" s="18"/>
      <c r="S17" s="19"/>
      <c r="T17" s="19" t="s">
        <v>122</v>
      </c>
      <c r="U17" s="19"/>
      <c r="V17" s="19"/>
      <c r="W17" s="19"/>
      <c r="X17" s="19"/>
      <c r="Y17" s="18"/>
      <c r="Z17" s="25">
        <v>13830</v>
      </c>
      <c r="AA17" s="27"/>
      <c r="AD17" s="9">
        <v>13101813701</v>
      </c>
      <c r="AE17" s="9">
        <v>13830131</v>
      </c>
      <c r="BB17" s="223"/>
      <c r="BC17" s="223"/>
    </row>
    <row r="18" spans="1:55" ht="14.65" customHeight="1" x14ac:dyDescent="0.15">
      <c r="A18" s="7" t="s">
        <v>22</v>
      </c>
      <c r="B18" s="7" t="s">
        <v>123</v>
      </c>
      <c r="D18" s="24"/>
      <c r="E18" s="19"/>
      <c r="F18" s="19"/>
      <c r="G18" s="19"/>
      <c r="H18" s="19" t="s">
        <v>29</v>
      </c>
      <c r="I18" s="28"/>
      <c r="J18" s="28"/>
      <c r="K18" s="29"/>
      <c r="L18" s="29"/>
      <c r="M18" s="29"/>
      <c r="N18" s="29"/>
      <c r="O18" s="29"/>
      <c r="P18" s="224" t="s">
        <v>352</v>
      </c>
      <c r="Q18" s="26"/>
      <c r="R18" s="18"/>
      <c r="S18" s="19"/>
      <c r="T18" s="19" t="s">
        <v>124</v>
      </c>
      <c r="U18" s="19"/>
      <c r="V18" s="19"/>
      <c r="W18" s="19"/>
      <c r="X18" s="19"/>
      <c r="Y18" s="18"/>
      <c r="Z18" s="224" t="s">
        <v>350</v>
      </c>
      <c r="AA18" s="27"/>
      <c r="AD18" s="9">
        <v>-10376853561</v>
      </c>
      <c r="AE18" s="9">
        <v>0</v>
      </c>
      <c r="BB18" s="223"/>
      <c r="BC18" s="223"/>
    </row>
    <row r="19" spans="1:55" ht="14.65" customHeight="1" x14ac:dyDescent="0.15">
      <c r="A19" s="7" t="s">
        <v>323</v>
      </c>
      <c r="B19" s="7" t="s">
        <v>125</v>
      </c>
      <c r="D19" s="24"/>
      <c r="E19" s="19"/>
      <c r="F19" s="19"/>
      <c r="G19" s="19"/>
      <c r="H19" s="19" t="s">
        <v>31</v>
      </c>
      <c r="I19" s="28"/>
      <c r="J19" s="28"/>
      <c r="K19" s="29"/>
      <c r="L19" s="29"/>
      <c r="M19" s="29"/>
      <c r="N19" s="29"/>
      <c r="O19" s="29"/>
      <c r="P19" s="224" t="s">
        <v>350</v>
      </c>
      <c r="Q19" s="26"/>
      <c r="R19" s="19"/>
      <c r="S19" s="19"/>
      <c r="T19" s="19" t="s">
        <v>126</v>
      </c>
      <c r="U19" s="19"/>
      <c r="V19" s="19"/>
      <c r="W19" s="19"/>
      <c r="X19" s="19"/>
      <c r="Y19" s="18"/>
      <c r="Z19" s="25">
        <v>400487</v>
      </c>
      <c r="AA19" s="27"/>
      <c r="AD19" s="9">
        <v>0</v>
      </c>
      <c r="AE19" s="9">
        <v>400486799</v>
      </c>
      <c r="BB19" s="223"/>
      <c r="BC19" s="223"/>
    </row>
    <row r="20" spans="1:55" ht="14.65" customHeight="1" x14ac:dyDescent="0.15">
      <c r="A20" s="7" t="s">
        <v>24</v>
      </c>
      <c r="B20" s="7" t="s">
        <v>127</v>
      </c>
      <c r="D20" s="24"/>
      <c r="E20" s="19"/>
      <c r="F20" s="19"/>
      <c r="G20" s="19"/>
      <c r="H20" s="19" t="s">
        <v>33</v>
      </c>
      <c r="I20" s="28"/>
      <c r="J20" s="28"/>
      <c r="K20" s="29"/>
      <c r="L20" s="29"/>
      <c r="M20" s="29"/>
      <c r="N20" s="29"/>
      <c r="O20" s="29"/>
      <c r="P20" s="224" t="s">
        <v>350</v>
      </c>
      <c r="Q20" s="26"/>
      <c r="R20" s="19"/>
      <c r="S20" s="19"/>
      <c r="T20" s="19" t="s">
        <v>128</v>
      </c>
      <c r="U20" s="19"/>
      <c r="V20" s="19"/>
      <c r="W20" s="19"/>
      <c r="X20" s="19"/>
      <c r="Y20" s="18"/>
      <c r="Z20" s="25">
        <v>418625</v>
      </c>
      <c r="AA20" s="27"/>
      <c r="AD20" s="9">
        <v>0</v>
      </c>
      <c r="AE20" s="9">
        <v>418625336</v>
      </c>
      <c r="BB20" s="223"/>
      <c r="BC20" s="223"/>
    </row>
    <row r="21" spans="1:55" ht="14.65" customHeight="1" x14ac:dyDescent="0.15">
      <c r="A21" s="7" t="s">
        <v>26</v>
      </c>
      <c r="B21" s="7" t="s">
        <v>129</v>
      </c>
      <c r="D21" s="24"/>
      <c r="E21" s="19"/>
      <c r="F21" s="19"/>
      <c r="G21" s="19"/>
      <c r="H21" s="19" t="s">
        <v>35</v>
      </c>
      <c r="I21" s="28"/>
      <c r="J21" s="28"/>
      <c r="K21" s="29"/>
      <c r="L21" s="29"/>
      <c r="M21" s="29"/>
      <c r="N21" s="29"/>
      <c r="O21" s="29"/>
      <c r="P21" s="224" t="s">
        <v>353</v>
      </c>
      <c r="Q21" s="26"/>
      <c r="R21" s="19"/>
      <c r="S21" s="19"/>
      <c r="T21" s="19" t="s">
        <v>37</v>
      </c>
      <c r="U21" s="19"/>
      <c r="V21" s="19"/>
      <c r="W21" s="19"/>
      <c r="X21" s="19"/>
      <c r="Y21" s="18"/>
      <c r="Z21" s="25">
        <v>98334</v>
      </c>
      <c r="AA21" s="27"/>
      <c r="AD21" s="9">
        <v>0</v>
      </c>
      <c r="AE21" s="9">
        <v>98334405</v>
      </c>
      <c r="BB21" s="223"/>
      <c r="BC21" s="223"/>
    </row>
    <row r="22" spans="1:55" ht="14.65" customHeight="1" x14ac:dyDescent="0.15">
      <c r="A22" s="7" t="s">
        <v>324</v>
      </c>
      <c r="B22" s="7" t="s">
        <v>102</v>
      </c>
      <c r="D22" s="24"/>
      <c r="E22" s="19"/>
      <c r="F22" s="19"/>
      <c r="G22" s="19"/>
      <c r="H22" s="19" t="s">
        <v>37</v>
      </c>
      <c r="I22" s="19"/>
      <c r="J22" s="19"/>
      <c r="K22" s="18"/>
      <c r="L22" s="18"/>
      <c r="M22" s="18"/>
      <c r="N22" s="18"/>
      <c r="O22" s="18"/>
      <c r="P22" s="25">
        <v>334086</v>
      </c>
      <c r="Q22" s="26"/>
      <c r="R22" s="237" t="s">
        <v>103</v>
      </c>
      <c r="S22" s="238"/>
      <c r="T22" s="238"/>
      <c r="U22" s="238"/>
      <c r="V22" s="238"/>
      <c r="W22" s="238"/>
      <c r="X22" s="238"/>
      <c r="Y22" s="238"/>
      <c r="Z22" s="30">
        <v>81601717</v>
      </c>
      <c r="AA22" s="31"/>
      <c r="AD22" s="9">
        <v>0</v>
      </c>
      <c r="AE22" s="9">
        <f>IF(AND(AE7="-",AE13="-"),"-",SUM(AE7,AE13))</f>
        <v>81601717239</v>
      </c>
      <c r="BB22" s="223"/>
      <c r="BC22" s="223"/>
    </row>
    <row r="23" spans="1:55" ht="14.65" customHeight="1" x14ac:dyDescent="0.15">
      <c r="A23" s="7" t="s">
        <v>28</v>
      </c>
      <c r="D23" s="24"/>
      <c r="E23" s="19"/>
      <c r="F23" s="19"/>
      <c r="G23" s="19"/>
      <c r="H23" s="19" t="s">
        <v>39</v>
      </c>
      <c r="I23" s="19"/>
      <c r="J23" s="19"/>
      <c r="K23" s="18"/>
      <c r="L23" s="18"/>
      <c r="M23" s="18"/>
      <c r="N23" s="18"/>
      <c r="O23" s="18"/>
      <c r="P23" s="25">
        <v>-255871</v>
      </c>
      <c r="Q23" s="26"/>
      <c r="R23" s="19" t="s">
        <v>325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  <c r="BB23" s="223"/>
      <c r="BC23" s="223"/>
    </row>
    <row r="24" spans="1:55" ht="14.65" customHeight="1" x14ac:dyDescent="0.15">
      <c r="A24" s="7" t="s">
        <v>30</v>
      </c>
      <c r="B24" s="7" t="s">
        <v>132</v>
      </c>
      <c r="D24" s="24"/>
      <c r="E24" s="19"/>
      <c r="F24" s="19"/>
      <c r="G24" s="19"/>
      <c r="H24" s="19" t="s">
        <v>41</v>
      </c>
      <c r="I24" s="19"/>
      <c r="J24" s="19"/>
      <c r="K24" s="18"/>
      <c r="L24" s="18"/>
      <c r="M24" s="18"/>
      <c r="N24" s="18"/>
      <c r="O24" s="18"/>
      <c r="P24" s="25">
        <v>807172</v>
      </c>
      <c r="Q24" s="26"/>
      <c r="R24" s="19"/>
      <c r="S24" s="19" t="s">
        <v>133</v>
      </c>
      <c r="T24" s="19"/>
      <c r="U24" s="19"/>
      <c r="V24" s="19"/>
      <c r="W24" s="19"/>
      <c r="X24" s="19"/>
      <c r="Y24" s="18"/>
      <c r="Z24" s="25">
        <v>175188741</v>
      </c>
      <c r="AA24" s="27"/>
      <c r="AD24" s="9">
        <v>0</v>
      </c>
      <c r="AE24" s="9">
        <v>175188740799</v>
      </c>
      <c r="BB24" s="223"/>
      <c r="BC24" s="223"/>
    </row>
    <row r="25" spans="1:55" ht="14.65" customHeight="1" x14ac:dyDescent="0.15">
      <c r="A25" s="7" t="s">
        <v>326</v>
      </c>
      <c r="B25" s="7" t="s">
        <v>134</v>
      </c>
      <c r="D25" s="24"/>
      <c r="E25" s="19"/>
      <c r="F25" s="19"/>
      <c r="G25" s="19" t="s">
        <v>43</v>
      </c>
      <c r="H25" s="19"/>
      <c r="I25" s="19"/>
      <c r="J25" s="19"/>
      <c r="K25" s="18"/>
      <c r="L25" s="18"/>
      <c r="M25" s="18"/>
      <c r="N25" s="18"/>
      <c r="O25" s="18"/>
      <c r="P25" s="25">
        <v>94367092</v>
      </c>
      <c r="Q25" s="26"/>
      <c r="R25" s="19"/>
      <c r="S25" s="18" t="s">
        <v>135</v>
      </c>
      <c r="T25" s="19"/>
      <c r="U25" s="19"/>
      <c r="V25" s="19"/>
      <c r="W25" s="19"/>
      <c r="X25" s="19"/>
      <c r="Y25" s="18"/>
      <c r="Z25" s="25">
        <v>-76509956</v>
      </c>
      <c r="AA25" s="27"/>
      <c r="AD25" s="9">
        <v>0</v>
      </c>
      <c r="AE25" s="9">
        <v>-76509956412</v>
      </c>
      <c r="BB25" s="223"/>
      <c r="BC25" s="223"/>
    </row>
    <row r="26" spans="1:55" ht="14.65" customHeight="1" x14ac:dyDescent="0.15">
      <c r="A26" s="7" t="s">
        <v>32</v>
      </c>
      <c r="B26" s="7" t="s">
        <v>136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7426409</v>
      </c>
      <c r="Q26" s="26"/>
      <c r="R26" s="19"/>
      <c r="S26" s="19" t="s">
        <v>137</v>
      </c>
      <c r="T26" s="19"/>
      <c r="U26" s="19"/>
      <c r="V26" s="19"/>
      <c r="W26" s="19"/>
      <c r="X26" s="19"/>
      <c r="Y26" s="18"/>
      <c r="Z26" s="25">
        <v>308575</v>
      </c>
      <c r="AA26" s="27"/>
      <c r="AD26" s="9">
        <v>0</v>
      </c>
      <c r="AE26" s="9">
        <v>308574678</v>
      </c>
      <c r="BB26" s="223"/>
      <c r="BC26" s="223"/>
    </row>
    <row r="27" spans="1:55" ht="14.65" customHeight="1" x14ac:dyDescent="0.15">
      <c r="A27" s="7" t="s">
        <v>34</v>
      </c>
      <c r="D27" s="24"/>
      <c r="E27" s="19"/>
      <c r="F27" s="19"/>
      <c r="G27" s="19"/>
      <c r="H27" s="19" t="s">
        <v>17</v>
      </c>
      <c r="I27" s="19"/>
      <c r="J27" s="19"/>
      <c r="K27" s="18"/>
      <c r="L27" s="18"/>
      <c r="M27" s="18"/>
      <c r="N27" s="18"/>
      <c r="O27" s="18"/>
      <c r="P27" s="25">
        <v>4787765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BB27" s="223"/>
      <c r="BC27" s="223"/>
    </row>
    <row r="28" spans="1:55" ht="14.65" customHeight="1" x14ac:dyDescent="0.15">
      <c r="A28" s="7" t="s">
        <v>327</v>
      </c>
      <c r="D28" s="24"/>
      <c r="E28" s="19"/>
      <c r="F28" s="19"/>
      <c r="G28" s="19"/>
      <c r="H28" s="19" t="s">
        <v>19</v>
      </c>
      <c r="I28" s="19"/>
      <c r="J28" s="19"/>
      <c r="K28" s="18"/>
      <c r="L28" s="18"/>
      <c r="M28" s="18"/>
      <c r="N28" s="18"/>
      <c r="O28" s="18"/>
      <c r="P28" s="25">
        <v>-2304524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>
        <v>0</v>
      </c>
      <c r="BB28" s="223"/>
      <c r="BC28" s="223"/>
    </row>
    <row r="29" spans="1:55" ht="14.65" customHeight="1" x14ac:dyDescent="0.15">
      <c r="A29" s="7" t="s">
        <v>36</v>
      </c>
      <c r="D29" s="24"/>
      <c r="E29" s="19"/>
      <c r="F29" s="19"/>
      <c r="G29" s="19"/>
      <c r="H29" s="19" t="s">
        <v>21</v>
      </c>
      <c r="I29" s="19"/>
      <c r="J29" s="19"/>
      <c r="K29" s="18"/>
      <c r="L29" s="18"/>
      <c r="M29" s="18"/>
      <c r="N29" s="18"/>
      <c r="O29" s="18"/>
      <c r="P29" s="25">
        <v>153821943</v>
      </c>
      <c r="Q29" s="26"/>
      <c r="R29" s="239"/>
      <c r="S29" s="240"/>
      <c r="T29" s="240"/>
      <c r="U29" s="240"/>
      <c r="V29" s="240"/>
      <c r="W29" s="240"/>
      <c r="X29" s="240"/>
      <c r="Y29" s="240"/>
      <c r="Z29" s="25"/>
      <c r="AA29" s="27"/>
      <c r="AD29" s="9">
        <v>334085963</v>
      </c>
      <c r="BB29" s="223"/>
      <c r="BC29" s="223"/>
    </row>
    <row r="30" spans="1:55" ht="14.65" customHeight="1" x14ac:dyDescent="0.15">
      <c r="A30" s="7" t="s">
        <v>38</v>
      </c>
      <c r="D30" s="24"/>
      <c r="E30" s="19"/>
      <c r="F30" s="19"/>
      <c r="G30" s="19"/>
      <c r="H30" s="19" t="s">
        <v>23</v>
      </c>
      <c r="I30" s="19"/>
      <c r="J30" s="19"/>
      <c r="K30" s="18"/>
      <c r="L30" s="18"/>
      <c r="M30" s="18"/>
      <c r="N30" s="18"/>
      <c r="O30" s="18"/>
      <c r="P30" s="25">
        <v>-70061186</v>
      </c>
      <c r="Q30" s="26"/>
      <c r="R30" s="24"/>
      <c r="S30" s="32"/>
      <c r="T30" s="32"/>
      <c r="U30" s="32"/>
      <c r="V30" s="32"/>
      <c r="W30" s="32"/>
      <c r="X30" s="32"/>
      <c r="Y30" s="32"/>
      <c r="Z30" s="33"/>
      <c r="AA30" s="36"/>
      <c r="AD30" s="9">
        <v>-255870821</v>
      </c>
      <c r="BB30" s="223"/>
      <c r="BC30" s="223"/>
    </row>
    <row r="31" spans="1:55" ht="14.65" customHeight="1" x14ac:dyDescent="0.15">
      <c r="A31" s="7" t="s">
        <v>328</v>
      </c>
      <c r="D31" s="24"/>
      <c r="E31" s="19"/>
      <c r="F31" s="19"/>
      <c r="G31" s="19"/>
      <c r="H31" s="19" t="s">
        <v>37</v>
      </c>
      <c r="I31" s="19"/>
      <c r="J31" s="19"/>
      <c r="K31" s="18"/>
      <c r="L31" s="18"/>
      <c r="M31" s="18"/>
      <c r="N31" s="18"/>
      <c r="O31" s="18"/>
      <c r="P31" s="224" t="s">
        <v>350</v>
      </c>
      <c r="Q31" s="26"/>
      <c r="R31" s="19"/>
      <c r="S31" s="32"/>
      <c r="T31" s="32"/>
      <c r="U31" s="32"/>
      <c r="V31" s="32"/>
      <c r="W31" s="32"/>
      <c r="X31" s="32"/>
      <c r="Y31" s="32"/>
      <c r="Z31" s="33"/>
      <c r="AA31" s="36"/>
      <c r="AD31" s="9">
        <v>0</v>
      </c>
      <c r="BB31" s="223"/>
      <c r="BC31" s="223"/>
    </row>
    <row r="32" spans="1:55" ht="14.65" customHeight="1" x14ac:dyDescent="0.15">
      <c r="A32" s="7" t="s">
        <v>40</v>
      </c>
      <c r="D32" s="24"/>
      <c r="E32" s="19"/>
      <c r="F32" s="19"/>
      <c r="G32" s="19"/>
      <c r="H32" s="19" t="s">
        <v>39</v>
      </c>
      <c r="I32" s="19"/>
      <c r="J32" s="19"/>
      <c r="K32" s="18"/>
      <c r="L32" s="18"/>
      <c r="M32" s="18"/>
      <c r="N32" s="18"/>
      <c r="O32" s="18"/>
      <c r="P32" s="224" t="s">
        <v>350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5"/>
      <c r="AD32" s="9">
        <v>807171621</v>
      </c>
      <c r="BB32" s="223"/>
      <c r="BC32" s="223"/>
    </row>
    <row r="33" spans="1:55" ht="14.65" customHeight="1" x14ac:dyDescent="0.15">
      <c r="A33" s="7" t="s">
        <v>42</v>
      </c>
      <c r="D33" s="24"/>
      <c r="E33" s="19"/>
      <c r="F33" s="19"/>
      <c r="G33" s="19"/>
      <c r="H33" s="19" t="s">
        <v>41</v>
      </c>
      <c r="I33" s="19"/>
      <c r="J33" s="19"/>
      <c r="K33" s="18"/>
      <c r="L33" s="18"/>
      <c r="M33" s="18"/>
      <c r="N33" s="18"/>
      <c r="O33" s="18"/>
      <c r="P33" s="25">
        <v>696685</v>
      </c>
      <c r="Q33" s="26"/>
      <c r="R33" s="19"/>
      <c r="S33" s="18"/>
      <c r="T33" s="19"/>
      <c r="U33" s="19"/>
      <c r="V33" s="19"/>
      <c r="W33" s="19"/>
      <c r="X33" s="19"/>
      <c r="Y33" s="18"/>
      <c r="Z33" s="25"/>
      <c r="AA33" s="35"/>
      <c r="AD33" s="9">
        <f>IF(COUNTIF(AD34:AD45,"-")=COUNTA(AD34:AD45),"-",SUM(AD34:AD45))</f>
        <v>94367091841</v>
      </c>
      <c r="BB33" s="223"/>
      <c r="BC33" s="223"/>
    </row>
    <row r="34" spans="1:55" ht="14.65" customHeight="1" x14ac:dyDescent="0.15">
      <c r="A34" s="7" t="s">
        <v>44</v>
      </c>
      <c r="D34" s="24"/>
      <c r="E34" s="19"/>
      <c r="F34" s="19"/>
      <c r="G34" s="19" t="s">
        <v>57</v>
      </c>
      <c r="H34" s="28"/>
      <c r="I34" s="28"/>
      <c r="J34" s="28"/>
      <c r="K34" s="29"/>
      <c r="L34" s="29"/>
      <c r="M34" s="29"/>
      <c r="N34" s="29"/>
      <c r="O34" s="29"/>
      <c r="P34" s="25">
        <v>15310130</v>
      </c>
      <c r="Q34" s="26"/>
      <c r="R34" s="17"/>
      <c r="S34" s="18"/>
      <c r="T34" s="18"/>
      <c r="U34" s="18"/>
      <c r="V34" s="18"/>
      <c r="W34" s="18"/>
      <c r="X34" s="18"/>
      <c r="Y34" s="37"/>
      <c r="Z34" s="25"/>
      <c r="AA34" s="35"/>
      <c r="AD34" s="9">
        <v>7426408853</v>
      </c>
      <c r="BB34" s="223"/>
      <c r="BC34" s="223"/>
    </row>
    <row r="35" spans="1:55" ht="14.65" customHeight="1" x14ac:dyDescent="0.15">
      <c r="A35" s="7" t="s">
        <v>45</v>
      </c>
      <c r="D35" s="24"/>
      <c r="E35" s="19"/>
      <c r="F35" s="19"/>
      <c r="G35" s="19" t="s">
        <v>59</v>
      </c>
      <c r="H35" s="28"/>
      <c r="I35" s="28"/>
      <c r="J35" s="28"/>
      <c r="K35" s="29"/>
      <c r="L35" s="29"/>
      <c r="M35" s="29"/>
      <c r="N35" s="29"/>
      <c r="O35" s="29"/>
      <c r="P35" s="25">
        <v>-10148713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5"/>
      <c r="AD35" s="9">
        <v>0</v>
      </c>
      <c r="BB35" s="223"/>
      <c r="BC35" s="223"/>
    </row>
    <row r="36" spans="1:55" ht="14.65" customHeight="1" x14ac:dyDescent="0.15">
      <c r="A36" s="7" t="s">
        <v>46</v>
      </c>
      <c r="D36" s="24"/>
      <c r="E36" s="19"/>
      <c r="F36" s="19" t="s">
        <v>61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101629</v>
      </c>
      <c r="Q36" s="26" t="s">
        <v>344</v>
      </c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4787764970</v>
      </c>
      <c r="BB36" s="223"/>
      <c r="BC36" s="223"/>
    </row>
    <row r="37" spans="1:55" ht="14.65" customHeight="1" x14ac:dyDescent="0.15">
      <c r="A37" s="7" t="s">
        <v>47</v>
      </c>
      <c r="D37" s="24"/>
      <c r="E37" s="19"/>
      <c r="F37" s="19"/>
      <c r="G37" s="19" t="s">
        <v>63</v>
      </c>
      <c r="H37" s="19"/>
      <c r="I37" s="19"/>
      <c r="J37" s="19"/>
      <c r="K37" s="18"/>
      <c r="L37" s="18"/>
      <c r="M37" s="18"/>
      <c r="N37" s="18"/>
      <c r="O37" s="18"/>
      <c r="P37" s="25">
        <v>47641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-2304524141</v>
      </c>
      <c r="BB37" s="223"/>
      <c r="BC37" s="223"/>
    </row>
    <row r="38" spans="1:55" ht="14.65" customHeight="1" x14ac:dyDescent="0.15">
      <c r="A38" s="7" t="s">
        <v>48</v>
      </c>
      <c r="D38" s="24"/>
      <c r="E38" s="19"/>
      <c r="F38" s="19"/>
      <c r="G38" s="19" t="s">
        <v>37</v>
      </c>
      <c r="H38" s="19"/>
      <c r="I38" s="19"/>
      <c r="J38" s="19"/>
      <c r="K38" s="18"/>
      <c r="L38" s="18"/>
      <c r="M38" s="18"/>
      <c r="N38" s="18"/>
      <c r="O38" s="18"/>
      <c r="P38" s="25">
        <v>53987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BB38" s="223"/>
      <c r="BC38" s="223"/>
    </row>
    <row r="39" spans="1:55" ht="14.65" customHeight="1" x14ac:dyDescent="0.15">
      <c r="A39" s="7" t="s">
        <v>49</v>
      </c>
      <c r="D39" s="24"/>
      <c r="E39" s="19"/>
      <c r="F39" s="19" t="s">
        <v>66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5034962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153821943126</v>
      </c>
      <c r="BB39" s="223"/>
      <c r="BC39" s="223"/>
    </row>
    <row r="40" spans="1:55" ht="14.65" customHeight="1" x14ac:dyDescent="0.15">
      <c r="A40" s="7" t="s">
        <v>50</v>
      </c>
      <c r="D40" s="24"/>
      <c r="E40" s="19"/>
      <c r="F40" s="19"/>
      <c r="G40" s="19" t="s">
        <v>68</v>
      </c>
      <c r="H40" s="19"/>
      <c r="I40" s="19"/>
      <c r="J40" s="19"/>
      <c r="K40" s="19"/>
      <c r="L40" s="18"/>
      <c r="M40" s="18"/>
      <c r="N40" s="18"/>
      <c r="O40" s="18"/>
      <c r="P40" s="25">
        <v>102806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-70061186245</v>
      </c>
      <c r="BB40" s="223"/>
      <c r="BC40" s="223"/>
    </row>
    <row r="41" spans="1:55" ht="14.65" customHeight="1" x14ac:dyDescent="0.15">
      <c r="A41" s="7" t="s">
        <v>51</v>
      </c>
      <c r="D41" s="24"/>
      <c r="E41" s="19"/>
      <c r="F41" s="19"/>
      <c r="G41" s="19"/>
      <c r="H41" s="19" t="s">
        <v>70</v>
      </c>
      <c r="I41" s="19"/>
      <c r="J41" s="19"/>
      <c r="K41" s="19"/>
      <c r="L41" s="18"/>
      <c r="M41" s="18"/>
      <c r="N41" s="18"/>
      <c r="O41" s="18"/>
      <c r="P41" s="25">
        <v>30117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BB41" s="223"/>
      <c r="BC41" s="223"/>
    </row>
    <row r="42" spans="1:55" ht="14.65" customHeight="1" x14ac:dyDescent="0.15">
      <c r="A42" s="7" t="s">
        <v>52</v>
      </c>
      <c r="D42" s="24"/>
      <c r="E42" s="19"/>
      <c r="F42" s="19"/>
      <c r="G42" s="19"/>
      <c r="H42" s="19" t="s">
        <v>72</v>
      </c>
      <c r="I42" s="19"/>
      <c r="J42" s="19"/>
      <c r="K42" s="19"/>
      <c r="L42" s="18"/>
      <c r="M42" s="18"/>
      <c r="N42" s="18"/>
      <c r="O42" s="18"/>
      <c r="P42" s="25">
        <v>72689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0</v>
      </c>
      <c r="BB42" s="223"/>
      <c r="BC42" s="223"/>
    </row>
    <row r="43" spans="1:55" ht="14.65" customHeight="1" x14ac:dyDescent="0.15">
      <c r="A43" s="7" t="s">
        <v>53</v>
      </c>
      <c r="D43" s="24"/>
      <c r="E43" s="19"/>
      <c r="F43" s="19"/>
      <c r="G43" s="19"/>
      <c r="H43" s="19" t="s">
        <v>37</v>
      </c>
      <c r="I43" s="19"/>
      <c r="J43" s="19"/>
      <c r="K43" s="19"/>
      <c r="L43" s="18"/>
      <c r="M43" s="18"/>
      <c r="N43" s="18"/>
      <c r="O43" s="18"/>
      <c r="P43" s="224" t="s">
        <v>353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0</v>
      </c>
      <c r="BB43" s="223"/>
      <c r="BC43" s="223"/>
    </row>
    <row r="44" spans="1:55" ht="14.65" customHeight="1" x14ac:dyDescent="0.15">
      <c r="A44" s="7" t="s">
        <v>54</v>
      </c>
      <c r="D44" s="24"/>
      <c r="E44" s="19"/>
      <c r="F44" s="19"/>
      <c r="G44" s="19" t="s">
        <v>75</v>
      </c>
      <c r="H44" s="19"/>
      <c r="I44" s="19"/>
      <c r="J44" s="19"/>
      <c r="K44" s="18"/>
      <c r="L44" s="18"/>
      <c r="M44" s="18"/>
      <c r="N44" s="18"/>
      <c r="O44" s="18"/>
      <c r="P44" s="25">
        <v>393319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BB44" s="223"/>
      <c r="BC44" s="223"/>
    </row>
    <row r="45" spans="1:55" ht="14.65" customHeight="1" x14ac:dyDescent="0.15">
      <c r="A45" s="7" t="s">
        <v>55</v>
      </c>
      <c r="D45" s="24"/>
      <c r="E45" s="19"/>
      <c r="F45" s="19"/>
      <c r="G45" s="19" t="s">
        <v>77</v>
      </c>
      <c r="H45" s="19"/>
      <c r="I45" s="19"/>
      <c r="J45" s="19"/>
      <c r="K45" s="18"/>
      <c r="L45" s="18"/>
      <c r="M45" s="18"/>
      <c r="N45" s="18"/>
      <c r="O45" s="18"/>
      <c r="P45" s="25">
        <v>108373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696685278</v>
      </c>
      <c r="BB45" s="223"/>
      <c r="BC45" s="223"/>
    </row>
    <row r="46" spans="1:55" ht="14.65" customHeight="1" x14ac:dyDescent="0.15">
      <c r="A46" s="7" t="s">
        <v>56</v>
      </c>
      <c r="D46" s="24"/>
      <c r="E46" s="19"/>
      <c r="F46" s="19"/>
      <c r="G46" s="19" t="s">
        <v>79</v>
      </c>
      <c r="H46" s="19"/>
      <c r="I46" s="19"/>
      <c r="J46" s="19"/>
      <c r="K46" s="18"/>
      <c r="L46" s="18"/>
      <c r="M46" s="18"/>
      <c r="N46" s="18"/>
      <c r="O46" s="18"/>
      <c r="P46" s="25">
        <v>4466866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15310130268</v>
      </c>
      <c r="BB46" s="223"/>
      <c r="BC46" s="223"/>
    </row>
    <row r="47" spans="1:55" ht="14.65" customHeight="1" x14ac:dyDescent="0.15">
      <c r="A47" s="7" t="s">
        <v>58</v>
      </c>
      <c r="D47" s="24"/>
      <c r="E47" s="19"/>
      <c r="F47" s="19"/>
      <c r="G47" s="19"/>
      <c r="H47" s="19" t="s">
        <v>81</v>
      </c>
      <c r="I47" s="19"/>
      <c r="J47" s="19"/>
      <c r="K47" s="18"/>
      <c r="L47" s="18"/>
      <c r="M47" s="18"/>
      <c r="N47" s="18"/>
      <c r="O47" s="18"/>
      <c r="P47" s="224" t="s">
        <v>350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-10148712865</v>
      </c>
      <c r="BB47" s="223"/>
      <c r="BC47" s="223"/>
    </row>
    <row r="48" spans="1:55" ht="14.65" customHeight="1" x14ac:dyDescent="0.15">
      <c r="A48" s="7">
        <v>1305000</v>
      </c>
      <c r="D48" s="24"/>
      <c r="E48" s="18"/>
      <c r="F48" s="19"/>
      <c r="G48" s="19"/>
      <c r="H48" s="19" t="s">
        <v>37</v>
      </c>
      <c r="I48" s="19"/>
      <c r="J48" s="19"/>
      <c r="K48" s="18"/>
      <c r="L48" s="18"/>
      <c r="M48" s="18"/>
      <c r="N48" s="18"/>
      <c r="O48" s="18"/>
      <c r="P48" s="25">
        <v>4466866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BB48" s="223"/>
      <c r="BC48" s="223"/>
    </row>
    <row r="49" spans="1:55" ht="14.65" customHeight="1" x14ac:dyDescent="0.15">
      <c r="A49" s="7" t="s">
        <v>60</v>
      </c>
      <c r="D49" s="24"/>
      <c r="E49" s="18"/>
      <c r="F49" s="19"/>
      <c r="G49" s="19" t="s">
        <v>37</v>
      </c>
      <c r="H49" s="19"/>
      <c r="I49" s="19"/>
      <c r="J49" s="19"/>
      <c r="K49" s="18"/>
      <c r="L49" s="18"/>
      <c r="M49" s="18"/>
      <c r="N49" s="18"/>
      <c r="O49" s="18"/>
      <c r="P49" s="25">
        <v>13859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101628740</v>
      </c>
      <c r="BB49" s="223"/>
      <c r="BC49" s="223"/>
    </row>
    <row r="50" spans="1:55" ht="14.65" customHeight="1" x14ac:dyDescent="0.15">
      <c r="A50" s="7" t="s">
        <v>62</v>
      </c>
      <c r="D50" s="24"/>
      <c r="E50" s="18"/>
      <c r="F50" s="19"/>
      <c r="G50" s="19" t="s">
        <v>85</v>
      </c>
      <c r="H50" s="19"/>
      <c r="I50" s="19"/>
      <c r="J50" s="19"/>
      <c r="K50" s="18"/>
      <c r="L50" s="18"/>
      <c r="M50" s="18"/>
      <c r="N50" s="18"/>
      <c r="O50" s="18"/>
      <c r="P50" s="25">
        <v>-50261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47641360</v>
      </c>
      <c r="BB50" s="223"/>
      <c r="BC50" s="223"/>
    </row>
    <row r="51" spans="1:55" ht="14.65" customHeight="1" x14ac:dyDescent="0.15">
      <c r="A51" s="7" t="s">
        <v>64</v>
      </c>
      <c r="D51" s="24"/>
      <c r="E51" s="18" t="s">
        <v>87</v>
      </c>
      <c r="F51" s="19"/>
      <c r="G51" s="20"/>
      <c r="H51" s="20"/>
      <c r="I51" s="20"/>
      <c r="J51" s="18"/>
      <c r="K51" s="18"/>
      <c r="L51" s="18"/>
      <c r="M51" s="18"/>
      <c r="N51" s="18"/>
      <c r="O51" s="18"/>
      <c r="P51" s="25">
        <v>10454159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53987380</v>
      </c>
      <c r="BB51" s="223"/>
      <c r="BC51" s="223"/>
    </row>
    <row r="52" spans="1:55" ht="14.65" customHeight="1" x14ac:dyDescent="0.15">
      <c r="A52" s="7" t="s">
        <v>65</v>
      </c>
      <c r="D52" s="24"/>
      <c r="E52" s="18"/>
      <c r="F52" s="19" t="s">
        <v>89</v>
      </c>
      <c r="G52" s="20"/>
      <c r="H52" s="20"/>
      <c r="I52" s="20"/>
      <c r="J52" s="18"/>
      <c r="K52" s="18"/>
      <c r="L52" s="18"/>
      <c r="M52" s="18"/>
      <c r="N52" s="18"/>
      <c r="O52" s="18"/>
      <c r="P52" s="25">
        <v>4438549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IF(COUNTIF(AD53:AD63,"-")=COUNTA(AD53:AD63),"-",SUM(AD53,AD57:AD59,AD62:AD63))</f>
        <v>5034961749</v>
      </c>
      <c r="BB52" s="223"/>
      <c r="BC52" s="223"/>
    </row>
    <row r="53" spans="1:55" ht="14.65" customHeight="1" x14ac:dyDescent="0.15">
      <c r="A53" s="7" t="s">
        <v>67</v>
      </c>
      <c r="D53" s="24"/>
      <c r="E53" s="18"/>
      <c r="F53" s="19" t="s">
        <v>91</v>
      </c>
      <c r="G53" s="19"/>
      <c r="H53" s="28"/>
      <c r="I53" s="19"/>
      <c r="J53" s="19"/>
      <c r="K53" s="18"/>
      <c r="L53" s="18"/>
      <c r="M53" s="18"/>
      <c r="N53" s="18"/>
      <c r="O53" s="18"/>
      <c r="P53" s="25">
        <v>877172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102805614</v>
      </c>
      <c r="BB53" s="223"/>
      <c r="BC53" s="223"/>
    </row>
    <row r="54" spans="1:55" ht="14.65" customHeight="1" x14ac:dyDescent="0.15">
      <c r="A54" s="7" t="s">
        <v>69</v>
      </c>
      <c r="D54" s="24"/>
      <c r="E54" s="18"/>
      <c r="F54" s="19" t="s">
        <v>92</v>
      </c>
      <c r="G54" s="19"/>
      <c r="H54" s="19"/>
      <c r="I54" s="19"/>
      <c r="J54" s="19"/>
      <c r="K54" s="18"/>
      <c r="L54" s="18"/>
      <c r="M54" s="18"/>
      <c r="N54" s="18"/>
      <c r="O54" s="18"/>
      <c r="P54" s="224" t="s">
        <v>350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30117000</v>
      </c>
      <c r="BB54" s="223"/>
      <c r="BC54" s="223"/>
    </row>
    <row r="55" spans="1:55" ht="14.65" customHeight="1" x14ac:dyDescent="0.15">
      <c r="A55" s="7" t="s">
        <v>71</v>
      </c>
      <c r="D55" s="24"/>
      <c r="E55" s="19"/>
      <c r="F55" s="19" t="s">
        <v>79</v>
      </c>
      <c r="G55" s="19"/>
      <c r="H55" s="28"/>
      <c r="I55" s="19"/>
      <c r="J55" s="19"/>
      <c r="K55" s="18"/>
      <c r="L55" s="18"/>
      <c r="M55" s="18"/>
      <c r="N55" s="18"/>
      <c r="O55" s="18"/>
      <c r="P55" s="25">
        <v>5053824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72688614</v>
      </c>
      <c r="BB55" s="223"/>
      <c r="BC55" s="223"/>
    </row>
    <row r="56" spans="1:55" ht="14.65" customHeight="1" x14ac:dyDescent="0.15">
      <c r="A56" s="7" t="s">
        <v>73</v>
      </c>
      <c r="D56" s="24"/>
      <c r="E56" s="19"/>
      <c r="F56" s="19"/>
      <c r="G56" s="19" t="s">
        <v>95</v>
      </c>
      <c r="H56" s="19"/>
      <c r="I56" s="19"/>
      <c r="J56" s="19"/>
      <c r="K56" s="18"/>
      <c r="L56" s="18"/>
      <c r="M56" s="18"/>
      <c r="N56" s="18"/>
      <c r="O56" s="18"/>
      <c r="P56" s="25">
        <v>4823781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0</v>
      </c>
      <c r="BB56" s="223"/>
      <c r="BC56" s="223"/>
    </row>
    <row r="57" spans="1:55" ht="14.65" customHeight="1" x14ac:dyDescent="0.15">
      <c r="A57" s="7" t="s">
        <v>74</v>
      </c>
      <c r="D57" s="24"/>
      <c r="E57" s="19"/>
      <c r="F57" s="19"/>
      <c r="G57" s="19" t="s">
        <v>81</v>
      </c>
      <c r="H57" s="19"/>
      <c r="I57" s="19"/>
      <c r="J57" s="19"/>
      <c r="K57" s="18"/>
      <c r="L57" s="18"/>
      <c r="M57" s="18"/>
      <c r="N57" s="18"/>
      <c r="O57" s="18"/>
      <c r="P57" s="25">
        <v>230043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393318737</v>
      </c>
      <c r="BB57" s="223"/>
      <c r="BC57" s="223"/>
    </row>
    <row r="58" spans="1:55" ht="14.65" customHeight="1" x14ac:dyDescent="0.15">
      <c r="A58" s="7" t="s">
        <v>76</v>
      </c>
      <c r="D58" s="24"/>
      <c r="E58" s="19"/>
      <c r="F58" s="19" t="s">
        <v>98</v>
      </c>
      <c r="G58" s="19"/>
      <c r="H58" s="19"/>
      <c r="I58" s="19"/>
      <c r="J58" s="19"/>
      <c r="K58" s="18"/>
      <c r="L58" s="18"/>
      <c r="M58" s="18"/>
      <c r="N58" s="18"/>
      <c r="O58" s="18"/>
      <c r="P58" s="25">
        <v>72530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108373000</v>
      </c>
      <c r="BB58" s="223"/>
      <c r="BC58" s="223"/>
    </row>
    <row r="59" spans="1:55" ht="14.65" customHeight="1" x14ac:dyDescent="0.15">
      <c r="A59" s="7" t="s">
        <v>78</v>
      </c>
      <c r="D59" s="24"/>
      <c r="E59" s="19"/>
      <c r="F59" s="19" t="s">
        <v>37</v>
      </c>
      <c r="G59" s="19"/>
      <c r="H59" s="28"/>
      <c r="I59" s="19"/>
      <c r="J59" s="19"/>
      <c r="K59" s="18"/>
      <c r="L59" s="18"/>
      <c r="M59" s="18"/>
      <c r="N59" s="18"/>
      <c r="O59" s="18"/>
      <c r="P59" s="25">
        <v>19979</v>
      </c>
      <c r="Q59" s="26"/>
      <c r="R59" s="241"/>
      <c r="S59" s="242"/>
      <c r="T59" s="242"/>
      <c r="U59" s="242"/>
      <c r="V59" s="242"/>
      <c r="W59" s="242"/>
      <c r="X59" s="242"/>
      <c r="Y59" s="243"/>
      <c r="Z59" s="40"/>
      <c r="AA59" s="41"/>
      <c r="AD59" s="9">
        <f>IF(COUNTIF(AD60:AD61,"-")=COUNTA(AD60:AD61),"-",SUM(AD60:AD61))</f>
        <v>4466865968</v>
      </c>
      <c r="BB59" s="223"/>
      <c r="BC59" s="223"/>
    </row>
    <row r="60" spans="1:55" ht="14.65" customHeight="1" thickBot="1" x14ac:dyDescent="0.2">
      <c r="A60" s="7" t="s">
        <v>80</v>
      </c>
      <c r="D60" s="24"/>
      <c r="E60" s="19"/>
      <c r="F60" s="38" t="s">
        <v>85</v>
      </c>
      <c r="G60" s="19"/>
      <c r="H60" s="19"/>
      <c r="I60" s="19"/>
      <c r="J60" s="19"/>
      <c r="K60" s="18"/>
      <c r="L60" s="18"/>
      <c r="M60" s="18"/>
      <c r="N60" s="18"/>
      <c r="O60" s="18"/>
      <c r="P60" s="25">
        <v>-7895</v>
      </c>
      <c r="Q60" s="26"/>
      <c r="R60" s="244" t="s">
        <v>131</v>
      </c>
      <c r="S60" s="245"/>
      <c r="T60" s="245"/>
      <c r="U60" s="245"/>
      <c r="V60" s="245"/>
      <c r="W60" s="245"/>
      <c r="X60" s="245"/>
      <c r="Y60" s="246"/>
      <c r="Z60" s="42">
        <v>98987359</v>
      </c>
      <c r="AA60" s="43" t="s">
        <v>344</v>
      </c>
      <c r="AD60" s="9">
        <v>0</v>
      </c>
      <c r="BB60" s="223"/>
      <c r="BC60" s="223"/>
    </row>
    <row r="61" spans="1:55" ht="14.65" customHeight="1" thickBot="1" x14ac:dyDescent="0.2">
      <c r="A61" s="7" t="s">
        <v>82</v>
      </c>
      <c r="D61" s="247" t="s">
        <v>2</v>
      </c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9"/>
      <c r="P61" s="44">
        <v>180589076</v>
      </c>
      <c r="Q61" s="45"/>
      <c r="R61" s="232" t="s">
        <v>329</v>
      </c>
      <c r="S61" s="233"/>
      <c r="T61" s="233"/>
      <c r="U61" s="233"/>
      <c r="V61" s="233"/>
      <c r="W61" s="233"/>
      <c r="X61" s="233"/>
      <c r="Y61" s="250"/>
      <c r="Z61" s="44">
        <v>180589076</v>
      </c>
      <c r="AA61" s="46"/>
      <c r="AD61" s="9">
        <v>4466865968</v>
      </c>
      <c r="BB61" s="223"/>
      <c r="BC61" s="223"/>
    </row>
    <row r="62" spans="1:55" ht="14.65" customHeight="1" x14ac:dyDescent="0.15">
      <c r="A62" s="7" t="s">
        <v>83</v>
      </c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Z62" s="18"/>
      <c r="AA62" s="18"/>
      <c r="AD62" s="9">
        <v>13858940</v>
      </c>
      <c r="BB62" s="223"/>
      <c r="BC62" s="223"/>
    </row>
    <row r="63" spans="1:55" ht="14.65" customHeight="1" x14ac:dyDescent="0.15">
      <c r="A63" s="7" t="s">
        <v>84</v>
      </c>
      <c r="D63" s="48"/>
      <c r="E63" s="49" t="s">
        <v>330</v>
      </c>
      <c r="F63" s="48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Z63" s="47"/>
      <c r="AA63" s="47"/>
      <c r="AD63" s="9">
        <v>-50260510</v>
      </c>
      <c r="BB63" s="223"/>
      <c r="BC63" s="223"/>
    </row>
    <row r="64" spans="1:55" ht="14.65" customHeight="1" x14ac:dyDescent="0.15">
      <c r="A64" s="7" t="s">
        <v>86</v>
      </c>
      <c r="AD64" s="9">
        <f>IF(COUNTIF(AD65:AD73,"-")=COUNTA(AD65:AD73),"-",SUM(AD65:AD68,AD71:AD73))</f>
        <v>10454159478</v>
      </c>
      <c r="BB64" s="223"/>
      <c r="BC64" s="223"/>
    </row>
    <row r="65" spans="1:55" ht="14.65" customHeight="1" x14ac:dyDescent="0.15">
      <c r="A65" s="7" t="s">
        <v>88</v>
      </c>
      <c r="AD65" s="9">
        <v>4438549206</v>
      </c>
      <c r="BB65" s="223"/>
      <c r="BC65" s="223"/>
    </row>
    <row r="66" spans="1:55" ht="14.65" customHeight="1" x14ac:dyDescent="0.15">
      <c r="A66" s="7" t="s">
        <v>90</v>
      </c>
      <c r="AD66" s="9">
        <v>877172362</v>
      </c>
      <c r="BB66" s="223"/>
      <c r="BC66" s="223"/>
    </row>
    <row r="67" spans="1:55" ht="14.65" customHeight="1" x14ac:dyDescent="0.15">
      <c r="A67" s="7">
        <v>1500000</v>
      </c>
      <c r="AD67" s="9">
        <v>0</v>
      </c>
      <c r="BB67" s="223"/>
      <c r="BC67" s="223"/>
    </row>
    <row r="68" spans="1:55" ht="14.65" customHeight="1" x14ac:dyDescent="0.15">
      <c r="A68" s="7" t="s">
        <v>93</v>
      </c>
      <c r="AD68" s="9">
        <f>IF(COUNTIF(AD69:AD70,"-")=COUNTA(AD69:AD70),"-",SUM(AD69:AD70))</f>
        <v>5053823973</v>
      </c>
      <c r="BB68" s="223"/>
      <c r="BC68" s="223"/>
    </row>
    <row r="69" spans="1:55" ht="14.65" customHeight="1" x14ac:dyDescent="0.15">
      <c r="A69" s="7" t="s">
        <v>94</v>
      </c>
      <c r="AD69" s="9">
        <v>4823781238</v>
      </c>
      <c r="BB69" s="223"/>
      <c r="BC69" s="223"/>
    </row>
    <row r="70" spans="1:55" ht="14.65" customHeight="1" x14ac:dyDescent="0.15">
      <c r="A70" s="7" t="s">
        <v>96</v>
      </c>
      <c r="AD70" s="9">
        <v>230042735</v>
      </c>
      <c r="BB70" s="223"/>
      <c r="BC70" s="223"/>
    </row>
    <row r="71" spans="1:55" ht="14.65" customHeight="1" x14ac:dyDescent="0.15">
      <c r="A71" s="7" t="s">
        <v>97</v>
      </c>
      <c r="AD71" s="9">
        <v>72529690</v>
      </c>
      <c r="BB71" s="223"/>
      <c r="BC71" s="223"/>
    </row>
    <row r="72" spans="1:55" ht="14.65" customHeight="1" x14ac:dyDescent="0.15">
      <c r="A72" s="7" t="s">
        <v>99</v>
      </c>
      <c r="AD72" s="9">
        <v>19979098</v>
      </c>
      <c r="BB72" s="223"/>
      <c r="BC72" s="223"/>
    </row>
    <row r="73" spans="1:55" ht="14.65" customHeight="1" x14ac:dyDescent="0.15">
      <c r="A73" s="7" t="s">
        <v>100</v>
      </c>
      <c r="AD73" s="9">
        <v>-7894851</v>
      </c>
      <c r="BB73" s="223"/>
      <c r="BC73" s="223"/>
    </row>
    <row r="74" spans="1:55" ht="16.5" customHeight="1" x14ac:dyDescent="0.15">
      <c r="A74" s="7">
        <v>1565000</v>
      </c>
      <c r="B74" s="7" t="s">
        <v>130</v>
      </c>
      <c r="AD74" s="9">
        <v>0</v>
      </c>
      <c r="AE74" s="9">
        <f>IF(AND(AE24="-",AE25="-",AE26="-"),"-",SUM(AE24,AE25,AE26))</f>
        <v>98987359065</v>
      </c>
      <c r="BB74" s="223"/>
      <c r="BC74" s="223"/>
    </row>
    <row r="75" spans="1:55" ht="14.65" customHeight="1" x14ac:dyDescent="0.15">
      <c r="A75" s="7" t="s">
        <v>1</v>
      </c>
      <c r="B75" s="7" t="s">
        <v>101</v>
      </c>
      <c r="AD75" s="9">
        <f>IF(AND(AD7="-",AD64="-",AD74="-"),"-",SUM(AD7,AD64,AD74))</f>
        <v>180589076304</v>
      </c>
      <c r="AE75" s="9">
        <f>IF(AND(AE22="-",AE74="-"),"-",SUM(AE22,AE74))</f>
        <v>180589076304</v>
      </c>
      <c r="BB75" s="223"/>
      <c r="BC75" s="223"/>
    </row>
    <row r="76" spans="1:55" ht="9.75" customHeight="1" x14ac:dyDescent="0.15"/>
    <row r="77" spans="1:55" ht="14.65" customHeight="1" x14ac:dyDescent="0.15"/>
  </sheetData>
  <mergeCells count="12">
    <mergeCell ref="R22:Y22"/>
    <mergeCell ref="R29:Y29"/>
    <mergeCell ref="R59:Y59"/>
    <mergeCell ref="R60:Y60"/>
    <mergeCell ref="D61:O61"/>
    <mergeCell ref="R61:Y61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B42"/>
  <sheetViews>
    <sheetView view="pageBreakPreview" topLeftCell="B1" zoomScaleNormal="85" zoomScaleSheetLayoutView="100" workbookViewId="0">
      <selection activeCell="AG40" sqref="AG40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54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54" ht="24" x14ac:dyDescent="0.2">
      <c r="C2" s="251" t="s">
        <v>358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53"/>
    </row>
    <row r="3" spans="1:54" ht="17.25" x14ac:dyDescent="0.2">
      <c r="C3" s="252" t="s">
        <v>342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53"/>
    </row>
    <row r="4" spans="1:54" ht="17.25" x14ac:dyDescent="0.2">
      <c r="C4" s="252" t="s">
        <v>343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53"/>
    </row>
    <row r="5" spans="1:54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341</v>
      </c>
      <c r="P5" s="53"/>
    </row>
    <row r="6" spans="1:54" ht="18" thickBot="1" x14ac:dyDescent="0.25">
      <c r="A6" s="52" t="s">
        <v>317</v>
      </c>
      <c r="C6" s="253" t="s">
        <v>0</v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5" t="s">
        <v>319</v>
      </c>
      <c r="O6" s="256"/>
      <c r="P6" s="53"/>
    </row>
    <row r="7" spans="1:54" x14ac:dyDescent="0.15">
      <c r="A7" s="52" t="s">
        <v>140</v>
      </c>
      <c r="C7" s="56"/>
      <c r="D7" s="57" t="s">
        <v>141</v>
      </c>
      <c r="E7" s="57"/>
      <c r="F7" s="58"/>
      <c r="G7" s="57"/>
      <c r="H7" s="57"/>
      <c r="I7" s="57"/>
      <c r="J7" s="57"/>
      <c r="K7" s="58"/>
      <c r="L7" s="58"/>
      <c r="M7" s="58"/>
      <c r="N7" s="59">
        <v>47792704</v>
      </c>
      <c r="O7" s="60"/>
      <c r="P7" s="61"/>
      <c r="R7" s="6">
        <f>IF(AND(R8="-",R23="-"),"-",SUM(R8,R23))</f>
        <v>47792704182</v>
      </c>
      <c r="BB7" s="220"/>
    </row>
    <row r="8" spans="1:54" x14ac:dyDescent="0.15">
      <c r="A8" s="52" t="s">
        <v>142</v>
      </c>
      <c r="C8" s="56"/>
      <c r="D8" s="57"/>
      <c r="E8" s="57" t="s">
        <v>143</v>
      </c>
      <c r="F8" s="57"/>
      <c r="G8" s="57"/>
      <c r="H8" s="57"/>
      <c r="I8" s="57"/>
      <c r="J8" s="57"/>
      <c r="K8" s="58"/>
      <c r="L8" s="58"/>
      <c r="M8" s="58"/>
      <c r="N8" s="59">
        <v>22465918</v>
      </c>
      <c r="O8" s="62"/>
      <c r="P8" s="61"/>
      <c r="R8" s="6">
        <f>IF(COUNTIF(R9:R22,"-")=COUNTA(R9:R22),"-",SUM(R9,R14,R19))</f>
        <v>22465917820</v>
      </c>
      <c r="BB8" s="220"/>
    </row>
    <row r="9" spans="1:54" x14ac:dyDescent="0.15">
      <c r="A9" s="52" t="s">
        <v>144</v>
      </c>
      <c r="C9" s="56"/>
      <c r="D9" s="57"/>
      <c r="E9" s="57"/>
      <c r="F9" s="57" t="s">
        <v>145</v>
      </c>
      <c r="G9" s="57"/>
      <c r="H9" s="57"/>
      <c r="I9" s="57"/>
      <c r="J9" s="57"/>
      <c r="K9" s="58"/>
      <c r="L9" s="58"/>
      <c r="M9" s="58"/>
      <c r="N9" s="59">
        <v>7190715</v>
      </c>
      <c r="O9" s="62"/>
      <c r="P9" s="61"/>
      <c r="R9" s="6">
        <f>IF(COUNTIF(R10:R13,"-")=COUNTA(R10:R13),"-",SUM(R10:R13))</f>
        <v>7190714553</v>
      </c>
      <c r="BB9" s="220"/>
    </row>
    <row r="10" spans="1:54" x14ac:dyDescent="0.15">
      <c r="A10" s="52" t="s">
        <v>146</v>
      </c>
      <c r="C10" s="56"/>
      <c r="D10" s="57"/>
      <c r="E10" s="57"/>
      <c r="F10" s="57"/>
      <c r="G10" s="57" t="s">
        <v>147</v>
      </c>
      <c r="H10" s="57"/>
      <c r="I10" s="57"/>
      <c r="J10" s="57"/>
      <c r="K10" s="58"/>
      <c r="L10" s="58"/>
      <c r="M10" s="58"/>
      <c r="N10" s="59">
        <v>4948498</v>
      </c>
      <c r="O10" s="62"/>
      <c r="P10" s="61"/>
      <c r="R10" s="6">
        <v>4948497849</v>
      </c>
      <c r="BB10" s="220"/>
    </row>
    <row r="11" spans="1:54" x14ac:dyDescent="0.15">
      <c r="A11" s="52" t="s">
        <v>148</v>
      </c>
      <c r="C11" s="56"/>
      <c r="D11" s="57"/>
      <c r="E11" s="57"/>
      <c r="F11" s="57"/>
      <c r="G11" s="57" t="s">
        <v>149</v>
      </c>
      <c r="H11" s="57"/>
      <c r="I11" s="57"/>
      <c r="J11" s="57"/>
      <c r="K11" s="58"/>
      <c r="L11" s="58"/>
      <c r="M11" s="58"/>
      <c r="N11" s="59">
        <v>395628</v>
      </c>
      <c r="O11" s="62"/>
      <c r="P11" s="61"/>
      <c r="R11" s="6">
        <v>395627558</v>
      </c>
      <c r="BB11" s="220"/>
    </row>
    <row r="12" spans="1:54" x14ac:dyDescent="0.15">
      <c r="A12" s="52" t="s">
        <v>150</v>
      </c>
      <c r="C12" s="56"/>
      <c r="D12" s="57"/>
      <c r="E12" s="57"/>
      <c r="F12" s="57"/>
      <c r="G12" s="57" t="s">
        <v>151</v>
      </c>
      <c r="H12" s="57"/>
      <c r="I12" s="57"/>
      <c r="J12" s="57"/>
      <c r="K12" s="58"/>
      <c r="L12" s="58"/>
      <c r="M12" s="58"/>
      <c r="N12" s="59">
        <v>350578</v>
      </c>
      <c r="O12" s="62"/>
      <c r="P12" s="61"/>
      <c r="R12" s="6">
        <v>350577790</v>
      </c>
      <c r="BB12" s="220"/>
    </row>
    <row r="13" spans="1:54" x14ac:dyDescent="0.15">
      <c r="A13" s="52" t="s">
        <v>152</v>
      </c>
      <c r="C13" s="56"/>
      <c r="D13" s="57"/>
      <c r="E13" s="57"/>
      <c r="F13" s="57"/>
      <c r="G13" s="57" t="s">
        <v>37</v>
      </c>
      <c r="H13" s="57"/>
      <c r="I13" s="57"/>
      <c r="J13" s="57"/>
      <c r="K13" s="58"/>
      <c r="L13" s="58"/>
      <c r="M13" s="58"/>
      <c r="N13" s="59">
        <v>1496011</v>
      </c>
      <c r="O13" s="62"/>
      <c r="P13" s="61"/>
      <c r="R13" s="6">
        <v>1496011356</v>
      </c>
      <c r="BB13" s="220"/>
    </row>
    <row r="14" spans="1:54" x14ac:dyDescent="0.15">
      <c r="A14" s="52" t="s">
        <v>153</v>
      </c>
      <c r="C14" s="56"/>
      <c r="D14" s="57"/>
      <c r="E14" s="57"/>
      <c r="F14" s="57" t="s">
        <v>154</v>
      </c>
      <c r="G14" s="57"/>
      <c r="H14" s="57"/>
      <c r="I14" s="57"/>
      <c r="J14" s="57"/>
      <c r="K14" s="58"/>
      <c r="L14" s="58"/>
      <c r="M14" s="58"/>
      <c r="N14" s="59">
        <v>14288141</v>
      </c>
      <c r="O14" s="62"/>
      <c r="P14" s="61"/>
      <c r="R14" s="6">
        <f>IF(COUNTIF(R15:R18,"-")=COUNTA(R15:R18),"-",SUM(R15:R18))</f>
        <v>14288141313</v>
      </c>
      <c r="BB14" s="220"/>
    </row>
    <row r="15" spans="1:54" x14ac:dyDescent="0.15">
      <c r="A15" s="52" t="s">
        <v>155</v>
      </c>
      <c r="C15" s="56"/>
      <c r="D15" s="57"/>
      <c r="E15" s="57"/>
      <c r="F15" s="57"/>
      <c r="G15" s="57" t="s">
        <v>156</v>
      </c>
      <c r="H15" s="57"/>
      <c r="I15" s="57"/>
      <c r="J15" s="57"/>
      <c r="K15" s="58"/>
      <c r="L15" s="58"/>
      <c r="M15" s="58"/>
      <c r="N15" s="59">
        <v>7262272</v>
      </c>
      <c r="O15" s="62"/>
      <c r="P15" s="61"/>
      <c r="R15" s="6">
        <v>7262272290</v>
      </c>
      <c r="BB15" s="220"/>
    </row>
    <row r="16" spans="1:54" x14ac:dyDescent="0.15">
      <c r="A16" s="52" t="s">
        <v>157</v>
      </c>
      <c r="C16" s="56"/>
      <c r="D16" s="57"/>
      <c r="E16" s="57"/>
      <c r="F16" s="57"/>
      <c r="G16" s="57" t="s">
        <v>158</v>
      </c>
      <c r="H16" s="57"/>
      <c r="I16" s="57"/>
      <c r="J16" s="57"/>
      <c r="K16" s="58"/>
      <c r="L16" s="58"/>
      <c r="M16" s="58"/>
      <c r="N16" s="59">
        <v>654702</v>
      </c>
      <c r="O16" s="62"/>
      <c r="P16" s="61"/>
      <c r="R16" s="6">
        <v>654702356</v>
      </c>
      <c r="BB16" s="220"/>
    </row>
    <row r="17" spans="1:54" x14ac:dyDescent="0.15">
      <c r="A17" s="52" t="s">
        <v>159</v>
      </c>
      <c r="C17" s="56"/>
      <c r="D17" s="57"/>
      <c r="E17" s="57"/>
      <c r="F17" s="57"/>
      <c r="G17" s="57" t="s">
        <v>160</v>
      </c>
      <c r="H17" s="57"/>
      <c r="I17" s="57"/>
      <c r="J17" s="57"/>
      <c r="K17" s="58"/>
      <c r="L17" s="58"/>
      <c r="M17" s="58"/>
      <c r="N17" s="59">
        <v>5814212</v>
      </c>
      <c r="O17" s="62"/>
      <c r="P17" s="61"/>
      <c r="R17" s="6">
        <v>5814212077</v>
      </c>
      <c r="BB17" s="220"/>
    </row>
    <row r="18" spans="1:54" x14ac:dyDescent="0.15">
      <c r="A18" s="52" t="s">
        <v>161</v>
      </c>
      <c r="C18" s="56"/>
      <c r="D18" s="57"/>
      <c r="E18" s="57"/>
      <c r="F18" s="57"/>
      <c r="G18" s="57" t="s">
        <v>37</v>
      </c>
      <c r="H18" s="57"/>
      <c r="I18" s="57"/>
      <c r="J18" s="57"/>
      <c r="K18" s="58"/>
      <c r="L18" s="58"/>
      <c r="M18" s="58"/>
      <c r="N18" s="59">
        <v>556955</v>
      </c>
      <c r="O18" s="62"/>
      <c r="P18" s="61"/>
      <c r="R18" s="6">
        <v>556954590</v>
      </c>
      <c r="BB18" s="220"/>
    </row>
    <row r="19" spans="1:54" x14ac:dyDescent="0.15">
      <c r="A19" s="52" t="s">
        <v>162</v>
      </c>
      <c r="C19" s="56"/>
      <c r="D19" s="57"/>
      <c r="E19" s="57"/>
      <c r="F19" s="57" t="s">
        <v>163</v>
      </c>
      <c r="G19" s="57"/>
      <c r="H19" s="57"/>
      <c r="I19" s="57"/>
      <c r="J19" s="57"/>
      <c r="K19" s="58"/>
      <c r="L19" s="58"/>
      <c r="M19" s="58"/>
      <c r="N19" s="59">
        <v>987062</v>
      </c>
      <c r="O19" s="62"/>
      <c r="P19" s="61"/>
      <c r="R19" s="6">
        <f>IF(COUNTIF(R20:R22,"-")=COUNTA(R20:R22),"-",SUM(R20:R22))</f>
        <v>987061954</v>
      </c>
      <c r="BB19" s="220"/>
    </row>
    <row r="20" spans="1:54" x14ac:dyDescent="0.15">
      <c r="A20" s="52" t="s">
        <v>164</v>
      </c>
      <c r="C20" s="56"/>
      <c r="D20" s="57"/>
      <c r="E20" s="57"/>
      <c r="F20" s="58"/>
      <c r="G20" s="58" t="s">
        <v>165</v>
      </c>
      <c r="H20" s="58"/>
      <c r="I20" s="57"/>
      <c r="J20" s="57"/>
      <c r="K20" s="58"/>
      <c r="L20" s="58"/>
      <c r="M20" s="58"/>
      <c r="N20" s="59">
        <v>596214</v>
      </c>
      <c r="O20" s="62"/>
      <c r="P20" s="61"/>
      <c r="R20" s="6">
        <v>596214286</v>
      </c>
      <c r="BB20" s="220"/>
    </row>
    <row r="21" spans="1:54" x14ac:dyDescent="0.15">
      <c r="A21" s="52" t="s">
        <v>166</v>
      </c>
      <c r="C21" s="56"/>
      <c r="D21" s="57"/>
      <c r="E21" s="57"/>
      <c r="F21" s="58"/>
      <c r="G21" s="57" t="s">
        <v>167</v>
      </c>
      <c r="H21" s="57"/>
      <c r="I21" s="57"/>
      <c r="J21" s="57"/>
      <c r="K21" s="58"/>
      <c r="L21" s="58"/>
      <c r="M21" s="58"/>
      <c r="N21" s="59">
        <v>50880</v>
      </c>
      <c r="O21" s="62"/>
      <c r="P21" s="61"/>
      <c r="R21" s="6">
        <v>50880150</v>
      </c>
      <c r="BB21" s="220"/>
    </row>
    <row r="22" spans="1:54" x14ac:dyDescent="0.15">
      <c r="A22" s="52" t="s">
        <v>168</v>
      </c>
      <c r="C22" s="56"/>
      <c r="D22" s="57"/>
      <c r="E22" s="57"/>
      <c r="F22" s="58"/>
      <c r="G22" s="57" t="s">
        <v>37</v>
      </c>
      <c r="H22" s="57"/>
      <c r="I22" s="57"/>
      <c r="J22" s="57"/>
      <c r="K22" s="58"/>
      <c r="L22" s="58"/>
      <c r="M22" s="58"/>
      <c r="N22" s="59">
        <v>339968</v>
      </c>
      <c r="O22" s="62"/>
      <c r="P22" s="61"/>
      <c r="R22" s="6">
        <v>339967518</v>
      </c>
      <c r="BB22" s="220"/>
    </row>
    <row r="23" spans="1:54" x14ac:dyDescent="0.15">
      <c r="A23" s="52" t="s">
        <v>169</v>
      </c>
      <c r="C23" s="56"/>
      <c r="D23" s="57"/>
      <c r="E23" s="58" t="s">
        <v>170</v>
      </c>
      <c r="F23" s="58"/>
      <c r="G23" s="57"/>
      <c r="H23" s="57"/>
      <c r="I23" s="57"/>
      <c r="J23" s="57"/>
      <c r="K23" s="58"/>
      <c r="L23" s="58"/>
      <c r="M23" s="58"/>
      <c r="N23" s="59">
        <v>25326786</v>
      </c>
      <c r="O23" s="62"/>
      <c r="P23" s="61"/>
      <c r="R23" s="6">
        <f>IF(COUNTIF(R24:R27,"-")=COUNTA(R24:R27),"-",SUM(R24:R27))</f>
        <v>25326786362</v>
      </c>
      <c r="BB23" s="220"/>
    </row>
    <row r="24" spans="1:54" x14ac:dyDescent="0.15">
      <c r="A24" s="52" t="s">
        <v>171</v>
      </c>
      <c r="C24" s="56"/>
      <c r="D24" s="57"/>
      <c r="E24" s="57"/>
      <c r="F24" s="57" t="s">
        <v>172</v>
      </c>
      <c r="G24" s="57"/>
      <c r="H24" s="57"/>
      <c r="I24" s="57"/>
      <c r="J24" s="57"/>
      <c r="K24" s="58"/>
      <c r="L24" s="58"/>
      <c r="M24" s="58"/>
      <c r="N24" s="59">
        <v>13425493</v>
      </c>
      <c r="O24" s="62"/>
      <c r="P24" s="61"/>
      <c r="R24" s="6">
        <v>13425493325</v>
      </c>
      <c r="BB24" s="220"/>
    </row>
    <row r="25" spans="1:54" x14ac:dyDescent="0.15">
      <c r="A25" s="52" t="s">
        <v>173</v>
      </c>
      <c r="C25" s="56"/>
      <c r="D25" s="57"/>
      <c r="E25" s="57"/>
      <c r="F25" s="57" t="s">
        <v>174</v>
      </c>
      <c r="G25" s="57"/>
      <c r="H25" s="57"/>
      <c r="I25" s="57"/>
      <c r="J25" s="57"/>
      <c r="K25" s="58"/>
      <c r="L25" s="58"/>
      <c r="M25" s="58"/>
      <c r="N25" s="59">
        <v>11879707</v>
      </c>
      <c r="O25" s="62"/>
      <c r="P25" s="61"/>
      <c r="R25" s="6">
        <v>11879707378</v>
      </c>
      <c r="BB25" s="220"/>
    </row>
    <row r="26" spans="1:54" x14ac:dyDescent="0.15">
      <c r="A26" s="52" t="s">
        <v>175</v>
      </c>
      <c r="C26" s="56"/>
      <c r="D26" s="57"/>
      <c r="E26" s="57"/>
      <c r="F26" s="57" t="s">
        <v>37</v>
      </c>
      <c r="G26" s="57"/>
      <c r="H26" s="57"/>
      <c r="I26" s="57"/>
      <c r="J26" s="57"/>
      <c r="K26" s="58"/>
      <c r="L26" s="58"/>
      <c r="M26" s="58"/>
      <c r="N26" s="59">
        <v>21586</v>
      </c>
      <c r="O26" s="62"/>
      <c r="P26" s="61"/>
      <c r="R26" s="6">
        <v>0</v>
      </c>
      <c r="BB26" s="220"/>
    </row>
    <row r="27" spans="1:54" x14ac:dyDescent="0.15">
      <c r="A27" s="52" t="s">
        <v>176</v>
      </c>
      <c r="C27" s="56"/>
      <c r="D27" s="57" t="s">
        <v>178</v>
      </c>
      <c r="E27" s="57"/>
      <c r="F27" s="57"/>
      <c r="G27" s="57"/>
      <c r="H27" s="57"/>
      <c r="I27" s="57"/>
      <c r="J27" s="57"/>
      <c r="K27" s="58"/>
      <c r="L27" s="58"/>
      <c r="M27" s="58"/>
      <c r="N27" s="59">
        <v>6835633</v>
      </c>
      <c r="O27" s="62"/>
      <c r="P27" s="61"/>
      <c r="R27" s="6">
        <v>21585659</v>
      </c>
      <c r="BB27" s="220"/>
    </row>
    <row r="28" spans="1:54" x14ac:dyDescent="0.15">
      <c r="A28" s="52" t="s">
        <v>177</v>
      </c>
      <c r="C28" s="56"/>
      <c r="D28" s="57"/>
      <c r="E28" s="57" t="s">
        <v>180</v>
      </c>
      <c r="F28" s="57"/>
      <c r="G28" s="57"/>
      <c r="H28" s="57"/>
      <c r="I28" s="57"/>
      <c r="J28" s="57"/>
      <c r="K28" s="63"/>
      <c r="L28" s="63"/>
      <c r="M28" s="63"/>
      <c r="N28" s="59">
        <v>3642840</v>
      </c>
      <c r="O28" s="62"/>
      <c r="P28" s="61"/>
      <c r="R28" s="6">
        <f>IF(COUNTIF(R29:R30,"-")=COUNTA(R29:R30),"-",SUM(R29:R30))</f>
        <v>6835633241</v>
      </c>
      <c r="BB28" s="220"/>
    </row>
    <row r="29" spans="1:54" x14ac:dyDescent="0.15">
      <c r="A29" s="52" t="s">
        <v>179</v>
      </c>
      <c r="C29" s="56"/>
      <c r="D29" s="57"/>
      <c r="E29" s="57" t="s">
        <v>37</v>
      </c>
      <c r="F29" s="57"/>
      <c r="G29" s="58"/>
      <c r="H29" s="57"/>
      <c r="I29" s="57"/>
      <c r="J29" s="57"/>
      <c r="K29" s="63"/>
      <c r="L29" s="63"/>
      <c r="M29" s="63"/>
      <c r="N29" s="59">
        <v>3192793</v>
      </c>
      <c r="O29" s="62"/>
      <c r="P29" s="61"/>
      <c r="R29" s="6">
        <v>3642840450</v>
      </c>
      <c r="BB29" s="220"/>
    </row>
    <row r="30" spans="1:54" x14ac:dyDescent="0.15">
      <c r="A30" s="52" t="s">
        <v>181</v>
      </c>
      <c r="C30" s="64" t="s">
        <v>139</v>
      </c>
      <c r="D30" s="65"/>
      <c r="E30" s="65"/>
      <c r="F30" s="65"/>
      <c r="G30" s="65"/>
      <c r="H30" s="65"/>
      <c r="I30" s="65"/>
      <c r="J30" s="65"/>
      <c r="K30" s="66"/>
      <c r="L30" s="66"/>
      <c r="M30" s="66"/>
      <c r="N30" s="67">
        <v>-40957071</v>
      </c>
      <c r="O30" s="68"/>
      <c r="P30" s="61"/>
      <c r="R30" s="6">
        <v>3192792791</v>
      </c>
      <c r="BB30" s="220"/>
    </row>
    <row r="31" spans="1:54" x14ac:dyDescent="0.15">
      <c r="A31" s="52" t="s">
        <v>138</v>
      </c>
      <c r="C31" s="56"/>
      <c r="D31" s="57" t="s">
        <v>185</v>
      </c>
      <c r="E31" s="57"/>
      <c r="F31" s="58"/>
      <c r="G31" s="57"/>
      <c r="H31" s="57"/>
      <c r="I31" s="57"/>
      <c r="J31" s="57"/>
      <c r="K31" s="58"/>
      <c r="L31" s="58"/>
      <c r="M31" s="58"/>
      <c r="N31" s="59">
        <v>829282</v>
      </c>
      <c r="O31" s="60"/>
      <c r="P31" s="61"/>
      <c r="R31" s="6">
        <f>IF(COUNTIF(R7:R28,"-")=COUNTA(R7:R28),"-",SUM(R28)-SUM(R7))</f>
        <v>-40957070941</v>
      </c>
      <c r="BB31" s="220"/>
    </row>
    <row r="32" spans="1:54" x14ac:dyDescent="0.15">
      <c r="A32" s="52" t="s">
        <v>184</v>
      </c>
      <c r="C32" s="56"/>
      <c r="D32" s="57"/>
      <c r="E32" s="58" t="s">
        <v>187</v>
      </c>
      <c r="F32" s="58"/>
      <c r="G32" s="57"/>
      <c r="H32" s="57"/>
      <c r="I32" s="57"/>
      <c r="J32" s="57"/>
      <c r="K32" s="58"/>
      <c r="L32" s="58"/>
      <c r="M32" s="58"/>
      <c r="N32" s="59">
        <v>12602</v>
      </c>
      <c r="O32" s="62"/>
      <c r="P32" s="61"/>
      <c r="R32" s="6">
        <f>IF(COUNTIF(R33:R36,"-")=COUNTA(R33:R36),"-",SUM(R33:R36))</f>
        <v>829282320</v>
      </c>
      <c r="BB32" s="220"/>
    </row>
    <row r="33" spans="1:54" x14ac:dyDescent="0.15">
      <c r="A33" s="52" t="s">
        <v>186</v>
      </c>
      <c r="C33" s="56"/>
      <c r="D33" s="57"/>
      <c r="E33" s="58" t="s">
        <v>189</v>
      </c>
      <c r="F33" s="58"/>
      <c r="G33" s="57"/>
      <c r="H33" s="57"/>
      <c r="I33" s="57"/>
      <c r="J33" s="57"/>
      <c r="K33" s="58"/>
      <c r="L33" s="58"/>
      <c r="M33" s="58"/>
      <c r="N33" s="59">
        <v>58703</v>
      </c>
      <c r="O33" s="62"/>
      <c r="P33" s="61"/>
      <c r="R33" s="6">
        <v>12602260</v>
      </c>
      <c r="BB33" s="220"/>
    </row>
    <row r="34" spans="1:54" x14ac:dyDescent="0.15">
      <c r="A34" s="52" t="s">
        <v>188</v>
      </c>
      <c r="C34" s="56"/>
      <c r="D34" s="57"/>
      <c r="E34" s="57" t="s">
        <v>191</v>
      </c>
      <c r="F34" s="57"/>
      <c r="G34" s="57"/>
      <c r="H34" s="57"/>
      <c r="I34" s="57"/>
      <c r="J34" s="57"/>
      <c r="K34" s="58"/>
      <c r="L34" s="58"/>
      <c r="M34" s="58"/>
      <c r="N34" s="225" t="s">
        <v>354</v>
      </c>
      <c r="O34" s="62"/>
      <c r="P34" s="61"/>
      <c r="R34" s="6">
        <v>58703261</v>
      </c>
      <c r="BB34" s="220"/>
    </row>
    <row r="35" spans="1:54" x14ac:dyDescent="0.15">
      <c r="A35" s="52" t="s">
        <v>190</v>
      </c>
      <c r="C35" s="56"/>
      <c r="D35" s="57"/>
      <c r="E35" s="57" t="s">
        <v>37</v>
      </c>
      <c r="F35" s="57"/>
      <c r="G35" s="57"/>
      <c r="H35" s="57"/>
      <c r="I35" s="57"/>
      <c r="J35" s="57"/>
      <c r="K35" s="58"/>
      <c r="L35" s="58"/>
      <c r="M35" s="58"/>
      <c r="N35" s="59">
        <v>757977</v>
      </c>
      <c r="O35" s="62"/>
      <c r="P35" s="61"/>
      <c r="R35" s="6">
        <v>0</v>
      </c>
      <c r="BB35" s="220"/>
    </row>
    <row r="36" spans="1:54" x14ac:dyDescent="0.15">
      <c r="A36" s="52" t="s">
        <v>192</v>
      </c>
      <c r="C36" s="56"/>
      <c r="D36" s="57" t="s">
        <v>194</v>
      </c>
      <c r="E36" s="57"/>
      <c r="F36" s="57"/>
      <c r="G36" s="57"/>
      <c r="H36" s="57"/>
      <c r="I36" s="57"/>
      <c r="J36" s="57"/>
      <c r="K36" s="63"/>
      <c r="L36" s="63"/>
      <c r="M36" s="63"/>
      <c r="N36" s="59">
        <v>125444</v>
      </c>
      <c r="O36" s="60" t="s">
        <v>344</v>
      </c>
      <c r="P36" s="61"/>
      <c r="R36" s="6">
        <v>757976799</v>
      </c>
      <c r="BB36" s="220"/>
    </row>
    <row r="37" spans="1:54" x14ac:dyDescent="0.15">
      <c r="A37" s="52" t="s">
        <v>193</v>
      </c>
      <c r="C37" s="56"/>
      <c r="D37" s="57"/>
      <c r="E37" s="57" t="s">
        <v>196</v>
      </c>
      <c r="F37" s="57"/>
      <c r="G37" s="57"/>
      <c r="H37" s="57"/>
      <c r="I37" s="57"/>
      <c r="J37" s="57"/>
      <c r="K37" s="63"/>
      <c r="L37" s="63"/>
      <c r="M37" s="63"/>
      <c r="N37" s="59">
        <v>13990</v>
      </c>
      <c r="O37" s="62"/>
      <c r="P37" s="61"/>
      <c r="R37" s="6">
        <f>IF(COUNTIF(R38:R39,"-")=COUNTA(R38:R39),"-",SUM(R38:R39))</f>
        <v>125443815</v>
      </c>
      <c r="BB37" s="220"/>
    </row>
    <row r="38" spans="1:54" ht="14.25" thickBot="1" x14ac:dyDescent="0.2">
      <c r="A38" s="52" t="s">
        <v>195</v>
      </c>
      <c r="C38" s="56"/>
      <c r="D38" s="57"/>
      <c r="E38" s="57" t="s">
        <v>37</v>
      </c>
      <c r="F38" s="57"/>
      <c r="G38" s="57"/>
      <c r="H38" s="57"/>
      <c r="I38" s="57"/>
      <c r="J38" s="57"/>
      <c r="K38" s="63"/>
      <c r="L38" s="63"/>
      <c r="M38" s="63"/>
      <c r="N38" s="59">
        <v>111453</v>
      </c>
      <c r="O38" s="62"/>
      <c r="P38" s="61"/>
      <c r="R38" s="6">
        <v>13990430</v>
      </c>
      <c r="BB38" s="220"/>
    </row>
    <row r="39" spans="1:54" ht="14.25" thickBot="1" x14ac:dyDescent="0.2">
      <c r="A39" s="52" t="s">
        <v>197</v>
      </c>
      <c r="C39" s="69" t="s">
        <v>183</v>
      </c>
      <c r="D39" s="70"/>
      <c r="E39" s="70"/>
      <c r="F39" s="70"/>
      <c r="G39" s="70"/>
      <c r="H39" s="70"/>
      <c r="I39" s="70"/>
      <c r="J39" s="70"/>
      <c r="K39" s="71"/>
      <c r="L39" s="71"/>
      <c r="M39" s="71"/>
      <c r="N39" s="72">
        <v>-41660909</v>
      </c>
      <c r="O39" s="73"/>
      <c r="P39" s="61"/>
      <c r="R39" s="6">
        <v>111453385</v>
      </c>
      <c r="BB39" s="220"/>
    </row>
    <row r="40" spans="1:54" x14ac:dyDescent="0.15">
      <c r="A40" s="52" t="s">
        <v>182</v>
      </c>
      <c r="C40" s="76"/>
      <c r="D40" s="76"/>
      <c r="E40" s="77"/>
      <c r="F40" s="77"/>
      <c r="G40" s="77"/>
      <c r="H40" s="77"/>
      <c r="I40" s="77"/>
      <c r="J40" s="78"/>
      <c r="K40" s="78"/>
      <c r="L40" s="78"/>
      <c r="M40" s="75"/>
      <c r="N40" s="75"/>
      <c r="O40" s="75"/>
      <c r="P40" s="61"/>
      <c r="R40" s="6">
        <f>IF(COUNTIF(R31:R39,"-")=COUNTA(R31:R39),"-",SUM(R31,R37)-SUM(R32))</f>
        <v>-41660909446</v>
      </c>
      <c r="BB40" s="220"/>
    </row>
    <row r="41" spans="1:54" s="75" customFormat="1" ht="3.75" customHeight="1" x14ac:dyDescent="0.15">
      <c r="A41" s="74"/>
      <c r="C41" s="79"/>
      <c r="E41" s="80"/>
      <c r="F41" s="80"/>
      <c r="G41" s="80"/>
      <c r="H41" s="80"/>
      <c r="I41" s="80"/>
      <c r="J41" s="81"/>
      <c r="K41" s="81"/>
      <c r="L41" s="81"/>
    </row>
    <row r="42" spans="1:54" s="75" customFormat="1" ht="15.6" customHeight="1" x14ac:dyDescent="0.15">
      <c r="A42" s="74"/>
      <c r="C42" s="82"/>
      <c r="D42" s="79" t="s">
        <v>330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9"/>
  <sheetViews>
    <sheetView showGridLines="0" view="pageBreakPreview" topLeftCell="B1" zoomScaleNormal="85" zoomScaleSheetLayoutView="100" workbookViewId="0">
      <selection activeCell="K36" sqref="K36"/>
    </sheetView>
  </sheetViews>
  <sheetFormatPr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customWidth="1"/>
    <col min="18" max="18" width="3" style="85" customWidth="1"/>
    <col min="19" max="19" width="1" style="85" customWidth="1"/>
    <col min="20" max="26" width="0" style="85" hidden="1" customWidth="1"/>
    <col min="27" max="16384" width="9" style="85"/>
  </cols>
  <sheetData>
    <row r="2" spans="1:24" ht="24" x14ac:dyDescent="0.25">
      <c r="B2" s="84"/>
      <c r="C2" s="274" t="s">
        <v>355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24" ht="17.25" x14ac:dyDescent="0.2">
      <c r="B3" s="86"/>
      <c r="C3" s="275" t="s">
        <v>342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</row>
    <row r="4" spans="1:24" ht="17.25" x14ac:dyDescent="0.2">
      <c r="B4" s="86"/>
      <c r="C4" s="276" t="s">
        <v>343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</row>
    <row r="5" spans="1:24" ht="15.75" customHeight="1" thickBot="1" x14ac:dyDescent="0.2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88"/>
      <c r="Q5" s="88"/>
      <c r="R5" s="89" t="s">
        <v>341</v>
      </c>
    </row>
    <row r="6" spans="1:24" ht="12.75" customHeight="1" x14ac:dyDescent="0.15">
      <c r="B6" s="90"/>
      <c r="C6" s="277" t="s">
        <v>0</v>
      </c>
      <c r="D6" s="278"/>
      <c r="E6" s="278"/>
      <c r="F6" s="278"/>
      <c r="G6" s="278"/>
      <c r="H6" s="278"/>
      <c r="I6" s="278"/>
      <c r="J6" s="279"/>
      <c r="K6" s="283" t="s">
        <v>331</v>
      </c>
      <c r="L6" s="278"/>
      <c r="M6" s="91"/>
      <c r="N6" s="91"/>
      <c r="O6" s="91"/>
      <c r="P6" s="91"/>
      <c r="Q6" s="91"/>
      <c r="R6" s="92"/>
    </row>
    <row r="7" spans="1:24" ht="29.25" customHeight="1" thickBot="1" x14ac:dyDescent="0.2">
      <c r="A7" s="83" t="s">
        <v>317</v>
      </c>
      <c r="B7" s="90"/>
      <c r="C7" s="280"/>
      <c r="D7" s="281"/>
      <c r="E7" s="281"/>
      <c r="F7" s="281"/>
      <c r="G7" s="281"/>
      <c r="H7" s="281"/>
      <c r="I7" s="281"/>
      <c r="J7" s="282"/>
      <c r="K7" s="284"/>
      <c r="L7" s="281"/>
      <c r="M7" s="285" t="s">
        <v>332</v>
      </c>
      <c r="N7" s="286"/>
      <c r="O7" s="285" t="s">
        <v>333</v>
      </c>
      <c r="P7" s="286"/>
      <c r="Q7" s="285" t="s">
        <v>137</v>
      </c>
      <c r="R7" s="287"/>
    </row>
    <row r="8" spans="1:24" ht="15.95" customHeight="1" x14ac:dyDescent="0.15">
      <c r="A8" s="83" t="s">
        <v>198</v>
      </c>
      <c r="B8" s="93"/>
      <c r="C8" s="94" t="s">
        <v>199</v>
      </c>
      <c r="D8" s="95"/>
      <c r="E8" s="95"/>
      <c r="F8" s="95"/>
      <c r="G8" s="95"/>
      <c r="H8" s="95"/>
      <c r="I8" s="95"/>
      <c r="J8" s="96"/>
      <c r="K8" s="97">
        <v>99439363</v>
      </c>
      <c r="L8" s="98"/>
      <c r="M8" s="97">
        <v>175930408</v>
      </c>
      <c r="N8" s="99"/>
      <c r="O8" s="97">
        <f>K8-M8-Q8</f>
        <v>-77003895</v>
      </c>
      <c r="P8" s="99"/>
      <c r="Q8" s="100">
        <f>308575+204275</f>
        <v>512850</v>
      </c>
      <c r="R8" s="101"/>
      <c r="U8" s="221">
        <f t="shared" ref="U8:U13" si="0">IF(COUNTIF(V8:X8,"-")=COUNTA(V8:X8),"-",SUM(V8:X8))</f>
        <v>99439362567</v>
      </c>
      <c r="V8" s="221">
        <v>175930408355</v>
      </c>
      <c r="W8" s="221">
        <v>-76799620466</v>
      </c>
      <c r="X8" s="221">
        <v>308574678</v>
      </c>
    </row>
    <row r="9" spans="1:24" ht="15.95" customHeight="1" x14ac:dyDescent="0.15">
      <c r="A9" s="83" t="s">
        <v>200</v>
      </c>
      <c r="B9" s="93"/>
      <c r="C9" s="24"/>
      <c r="D9" s="19" t="s">
        <v>201</v>
      </c>
      <c r="E9" s="19"/>
      <c r="F9" s="19"/>
      <c r="G9" s="19"/>
      <c r="H9" s="19"/>
      <c r="I9" s="19"/>
      <c r="J9" s="102"/>
      <c r="K9" s="103">
        <v>-41660909</v>
      </c>
      <c r="L9" s="104"/>
      <c r="M9" s="266"/>
      <c r="N9" s="267"/>
      <c r="O9" s="103">
        <f>K9-Q9</f>
        <v>-41429724</v>
      </c>
      <c r="P9" s="105"/>
      <c r="Q9" s="106">
        <v>-231185</v>
      </c>
      <c r="R9" s="107"/>
      <c r="U9" s="221">
        <f t="shared" si="0"/>
        <v>-41660909446</v>
      </c>
      <c r="V9" s="221" t="s">
        <v>11</v>
      </c>
      <c r="W9" s="221">
        <v>-41660909446</v>
      </c>
      <c r="X9" s="221">
        <v>0</v>
      </c>
    </row>
    <row r="10" spans="1:24" ht="15.95" customHeight="1" x14ac:dyDescent="0.15">
      <c r="A10" s="83" t="s">
        <v>202</v>
      </c>
      <c r="B10" s="90"/>
      <c r="C10" s="108"/>
      <c r="D10" s="102" t="s">
        <v>203</v>
      </c>
      <c r="E10" s="102"/>
      <c r="F10" s="102"/>
      <c r="G10" s="102"/>
      <c r="H10" s="102"/>
      <c r="I10" s="102"/>
      <c r="J10" s="102"/>
      <c r="K10" s="103">
        <v>41552841</v>
      </c>
      <c r="L10" s="104"/>
      <c r="M10" s="257"/>
      <c r="N10" s="258"/>
      <c r="O10" s="103">
        <f>K10-Q10</f>
        <v>41525931</v>
      </c>
      <c r="P10" s="105"/>
      <c r="Q10" s="106">
        <v>26910</v>
      </c>
      <c r="R10" s="109"/>
      <c r="U10" s="221">
        <f t="shared" si="0"/>
        <v>41552841205</v>
      </c>
      <c r="V10" s="221" t="s">
        <v>11</v>
      </c>
      <c r="W10" s="221">
        <f>IF(COUNTIF(W11:W12,"-")=COUNTA(W11:W12),"-",SUM(W11:W12))</f>
        <v>41552841205</v>
      </c>
      <c r="X10" s="221">
        <f>IF(COUNTIF(X11:X12,"-")=COUNTA(X11:X12),"-",SUM(X11:X12))</f>
        <v>0</v>
      </c>
    </row>
    <row r="11" spans="1:24" ht="15.95" customHeight="1" x14ac:dyDescent="0.15">
      <c r="A11" s="83" t="s">
        <v>204</v>
      </c>
      <c r="B11" s="90"/>
      <c r="C11" s="110"/>
      <c r="D11" s="102"/>
      <c r="E11" s="111" t="s">
        <v>205</v>
      </c>
      <c r="F11" s="111"/>
      <c r="G11" s="111"/>
      <c r="H11" s="111"/>
      <c r="I11" s="111"/>
      <c r="J11" s="102"/>
      <c r="K11" s="103">
        <v>26583741</v>
      </c>
      <c r="L11" s="104"/>
      <c r="M11" s="257"/>
      <c r="N11" s="258"/>
      <c r="O11" s="103">
        <f>K11-Q11</f>
        <v>26556831</v>
      </c>
      <c r="P11" s="105"/>
      <c r="Q11" s="106">
        <v>26910</v>
      </c>
      <c r="R11" s="109"/>
      <c r="U11" s="221">
        <f t="shared" si="0"/>
        <v>26583741361</v>
      </c>
      <c r="V11" s="221" t="s">
        <v>11</v>
      </c>
      <c r="W11" s="221">
        <v>26583741361</v>
      </c>
      <c r="X11" s="221">
        <v>0</v>
      </c>
    </row>
    <row r="12" spans="1:24" ht="15.95" customHeight="1" x14ac:dyDescent="0.15">
      <c r="A12" s="83" t="s">
        <v>206</v>
      </c>
      <c r="B12" s="90"/>
      <c r="C12" s="112"/>
      <c r="D12" s="113"/>
      <c r="E12" s="113" t="s">
        <v>207</v>
      </c>
      <c r="F12" s="113"/>
      <c r="G12" s="113"/>
      <c r="H12" s="113"/>
      <c r="I12" s="113"/>
      <c r="J12" s="114"/>
      <c r="K12" s="115">
        <v>14969100</v>
      </c>
      <c r="L12" s="116"/>
      <c r="M12" s="268"/>
      <c r="N12" s="269"/>
      <c r="O12" s="115">
        <f>K12-Q12</f>
        <v>14949046</v>
      </c>
      <c r="P12" s="117"/>
      <c r="Q12" s="118">
        <v>20054</v>
      </c>
      <c r="R12" s="119"/>
      <c r="U12" s="221">
        <f t="shared" si="0"/>
        <v>14969099844</v>
      </c>
      <c r="V12" s="221" t="s">
        <v>11</v>
      </c>
      <c r="W12" s="221">
        <v>14969099844</v>
      </c>
      <c r="X12" s="221">
        <v>0</v>
      </c>
    </row>
    <row r="13" spans="1:24" ht="15.95" customHeight="1" x14ac:dyDescent="0.15">
      <c r="A13" s="83" t="s">
        <v>208</v>
      </c>
      <c r="B13" s="90"/>
      <c r="C13" s="120"/>
      <c r="D13" s="121" t="s">
        <v>209</v>
      </c>
      <c r="E13" s="122"/>
      <c r="F13" s="121"/>
      <c r="G13" s="121"/>
      <c r="H13" s="121"/>
      <c r="I13" s="121"/>
      <c r="J13" s="123"/>
      <c r="K13" s="124">
        <v>-108068</v>
      </c>
      <c r="L13" s="125"/>
      <c r="M13" s="270"/>
      <c r="N13" s="271"/>
      <c r="O13" s="127">
        <f>O9+O10</f>
        <v>96207</v>
      </c>
      <c r="P13" s="126"/>
      <c r="Q13" s="127">
        <f>Q9+Q10</f>
        <v>-204275</v>
      </c>
      <c r="R13" s="128"/>
      <c r="U13" s="221">
        <f t="shared" si="0"/>
        <v>-108068241</v>
      </c>
      <c r="V13" s="221" t="s">
        <v>11</v>
      </c>
      <c r="W13" s="221">
        <f>IF(COUNTIF(W9:W10,"-")=COUNTA(W9:W10),"-",SUM(W9:W10))</f>
        <v>-108068241</v>
      </c>
      <c r="X13" s="221">
        <f>IF(COUNTIF(X9:X10,"-")=COUNTA(X9:X10),"-",SUM(X9:X10))</f>
        <v>0</v>
      </c>
    </row>
    <row r="14" spans="1:24" ht="15.95" customHeight="1" x14ac:dyDescent="0.15">
      <c r="A14" s="83" t="s">
        <v>210</v>
      </c>
      <c r="B14" s="90"/>
      <c r="C14" s="24"/>
      <c r="D14" s="129" t="s">
        <v>334</v>
      </c>
      <c r="E14" s="129"/>
      <c r="F14" s="129"/>
      <c r="G14" s="111"/>
      <c r="H14" s="111"/>
      <c r="I14" s="111"/>
      <c r="J14" s="102"/>
      <c r="K14" s="261"/>
      <c r="L14" s="262"/>
      <c r="M14" s="103">
        <v>-447587</v>
      </c>
      <c r="N14" s="105"/>
      <c r="O14" s="103">
        <v>447587</v>
      </c>
      <c r="P14" s="105" t="s">
        <v>344</v>
      </c>
      <c r="Q14" s="272"/>
      <c r="R14" s="273"/>
      <c r="U14" s="221">
        <v>0</v>
      </c>
      <c r="V14" s="221">
        <f>IF(COUNTA(V15:V18)=COUNTIF(V15:V18,"-"),"-",SUM(V15,V17,V16,V18))</f>
        <v>-545782550</v>
      </c>
      <c r="W14" s="221">
        <f>IF(COUNTA(W15:W18)=COUNTIF(W15:W18,"-"),"-",SUM(W15,W17,W16,W18))</f>
        <v>545782550</v>
      </c>
      <c r="X14" s="221" t="s">
        <v>11</v>
      </c>
    </row>
    <row r="15" spans="1:24" ht="15.95" customHeight="1" x14ac:dyDescent="0.15">
      <c r="A15" s="83" t="s">
        <v>211</v>
      </c>
      <c r="B15" s="90"/>
      <c r="C15" s="24"/>
      <c r="D15" s="129"/>
      <c r="E15" s="129" t="s">
        <v>212</v>
      </c>
      <c r="F15" s="111"/>
      <c r="G15" s="111"/>
      <c r="H15" s="111"/>
      <c r="I15" s="111"/>
      <c r="J15" s="102"/>
      <c r="K15" s="261"/>
      <c r="L15" s="262"/>
      <c r="M15" s="103">
        <v>7224739</v>
      </c>
      <c r="N15" s="105"/>
      <c r="O15" s="103">
        <v>-7219555</v>
      </c>
      <c r="P15" s="105"/>
      <c r="Q15" s="263"/>
      <c r="R15" s="264"/>
      <c r="U15" s="221">
        <v>5183387</v>
      </c>
      <c r="V15" s="221">
        <v>7126543520</v>
      </c>
      <c r="W15" s="221">
        <v>-7121360133</v>
      </c>
      <c r="X15" s="221" t="s">
        <v>11</v>
      </c>
    </row>
    <row r="16" spans="1:24" ht="15.95" customHeight="1" x14ac:dyDescent="0.15">
      <c r="A16" s="83" t="s">
        <v>213</v>
      </c>
      <c r="B16" s="90"/>
      <c r="C16" s="24"/>
      <c r="D16" s="129"/>
      <c r="E16" s="129" t="s">
        <v>214</v>
      </c>
      <c r="F16" s="129"/>
      <c r="G16" s="111"/>
      <c r="H16" s="111"/>
      <c r="I16" s="111"/>
      <c r="J16" s="102"/>
      <c r="K16" s="261"/>
      <c r="L16" s="262"/>
      <c r="M16" s="103">
        <v>-7836453</v>
      </c>
      <c r="N16" s="105"/>
      <c r="O16" s="103">
        <v>7831270</v>
      </c>
      <c r="P16" s="105"/>
      <c r="Q16" s="263"/>
      <c r="R16" s="264"/>
      <c r="U16" s="221">
        <v>-5183387</v>
      </c>
      <c r="V16" s="221">
        <v>-7836453193</v>
      </c>
      <c r="W16" s="221">
        <v>7831269806</v>
      </c>
      <c r="X16" s="221" t="s">
        <v>11</v>
      </c>
    </row>
    <row r="17" spans="1:24" ht="15.95" customHeight="1" x14ac:dyDescent="0.15">
      <c r="A17" s="83" t="s">
        <v>215</v>
      </c>
      <c r="B17" s="90"/>
      <c r="C17" s="24"/>
      <c r="D17" s="129"/>
      <c r="E17" s="129" t="s">
        <v>216</v>
      </c>
      <c r="F17" s="129"/>
      <c r="G17" s="111"/>
      <c r="H17" s="111"/>
      <c r="I17" s="111"/>
      <c r="J17" s="102"/>
      <c r="K17" s="261"/>
      <c r="L17" s="262"/>
      <c r="M17" s="103">
        <v>841841</v>
      </c>
      <c r="N17" s="105"/>
      <c r="O17" s="103">
        <v>-841841</v>
      </c>
      <c r="P17" s="105"/>
      <c r="Q17" s="263"/>
      <c r="R17" s="264"/>
      <c r="U17" s="221">
        <v>0</v>
      </c>
      <c r="V17" s="221">
        <v>841840702</v>
      </c>
      <c r="W17" s="221">
        <v>-841840702</v>
      </c>
      <c r="X17" s="221" t="s">
        <v>11</v>
      </c>
    </row>
    <row r="18" spans="1:24" ht="15.95" customHeight="1" x14ac:dyDescent="0.15">
      <c r="A18" s="83" t="s">
        <v>217</v>
      </c>
      <c r="B18" s="90"/>
      <c r="C18" s="24"/>
      <c r="D18" s="129"/>
      <c r="E18" s="129" t="s">
        <v>218</v>
      </c>
      <c r="F18" s="129"/>
      <c r="G18" s="111"/>
      <c r="H18" s="20"/>
      <c r="I18" s="111"/>
      <c r="J18" s="102"/>
      <c r="K18" s="261"/>
      <c r="L18" s="262"/>
      <c r="M18" s="103">
        <v>-677714</v>
      </c>
      <c r="N18" s="105"/>
      <c r="O18" s="103">
        <v>677714</v>
      </c>
      <c r="P18" s="105"/>
      <c r="Q18" s="263"/>
      <c r="R18" s="264"/>
      <c r="U18" s="221">
        <v>0</v>
      </c>
      <c r="V18" s="221">
        <v>-677713579</v>
      </c>
      <c r="W18" s="221">
        <v>677713579</v>
      </c>
      <c r="X18" s="221" t="s">
        <v>11</v>
      </c>
    </row>
    <row r="19" spans="1:24" ht="15.95" customHeight="1" x14ac:dyDescent="0.15">
      <c r="A19" s="83" t="s">
        <v>219</v>
      </c>
      <c r="B19" s="90"/>
      <c r="C19" s="24"/>
      <c r="D19" s="129" t="s">
        <v>220</v>
      </c>
      <c r="E19" s="111"/>
      <c r="F19" s="111"/>
      <c r="G19" s="111"/>
      <c r="H19" s="111"/>
      <c r="I19" s="111"/>
      <c r="J19" s="102"/>
      <c r="K19" s="103">
        <v>7</v>
      </c>
      <c r="L19" s="104"/>
      <c r="M19" s="103">
        <v>7</v>
      </c>
      <c r="N19" s="105"/>
      <c r="O19" s="257"/>
      <c r="P19" s="258"/>
      <c r="Q19" s="257"/>
      <c r="R19" s="265"/>
      <c r="U19" s="221">
        <f t="shared" ref="U19:U26" si="1">IF(COUNTIF(V19:X19,"-")=COUNTA(V19:X19),"-",SUM(V19:X19))</f>
        <v>7000</v>
      </c>
      <c r="V19" s="221">
        <v>7000</v>
      </c>
      <c r="W19" s="221" t="s">
        <v>11</v>
      </c>
      <c r="X19" s="221" t="s">
        <v>11</v>
      </c>
    </row>
    <row r="20" spans="1:24" ht="15.95" customHeight="1" x14ac:dyDescent="0.15">
      <c r="A20" s="83" t="s">
        <v>221</v>
      </c>
      <c r="B20" s="90"/>
      <c r="C20" s="24"/>
      <c r="D20" s="129" t="s">
        <v>222</v>
      </c>
      <c r="E20" s="129"/>
      <c r="F20" s="111"/>
      <c r="G20" s="111"/>
      <c r="H20" s="111"/>
      <c r="I20" s="111"/>
      <c r="J20" s="102"/>
      <c r="K20" s="103">
        <v>29210</v>
      </c>
      <c r="L20" s="104"/>
      <c r="M20" s="103">
        <v>29210</v>
      </c>
      <c r="N20" s="105"/>
      <c r="O20" s="257"/>
      <c r="P20" s="258"/>
      <c r="Q20" s="257"/>
      <c r="R20" s="265"/>
      <c r="U20" s="221">
        <f t="shared" si="1"/>
        <v>29209613</v>
      </c>
      <c r="V20" s="221">
        <v>29209613</v>
      </c>
      <c r="W20" s="221" t="s">
        <v>11</v>
      </c>
      <c r="X20" s="221" t="s">
        <v>11</v>
      </c>
    </row>
    <row r="21" spans="1:24" ht="15.95" customHeight="1" x14ac:dyDescent="0.15">
      <c r="A21" s="83" t="s">
        <v>335</v>
      </c>
      <c r="B21" s="90"/>
      <c r="C21" s="24"/>
      <c r="D21" s="129" t="s">
        <v>223</v>
      </c>
      <c r="E21" s="129"/>
      <c r="F21" s="111"/>
      <c r="G21" s="111"/>
      <c r="H21" s="111"/>
      <c r="I21" s="111"/>
      <c r="J21" s="102"/>
      <c r="K21" s="229" t="s">
        <v>356</v>
      </c>
      <c r="L21" s="130"/>
      <c r="M21" s="257"/>
      <c r="N21" s="258"/>
      <c r="O21" s="257"/>
      <c r="P21" s="258"/>
      <c r="Q21" s="228" t="s">
        <v>356</v>
      </c>
      <c r="R21" s="109"/>
      <c r="U21" s="221">
        <f t="shared" si="1"/>
        <v>0</v>
      </c>
      <c r="V21" s="221" t="s">
        <v>11</v>
      </c>
      <c r="W21" s="221" t="s">
        <v>11</v>
      </c>
      <c r="X21" s="221">
        <v>0</v>
      </c>
    </row>
    <row r="22" spans="1:24" ht="15.95" customHeight="1" x14ac:dyDescent="0.15">
      <c r="A22" s="83" t="s">
        <v>336</v>
      </c>
      <c r="B22" s="90"/>
      <c r="C22" s="24"/>
      <c r="D22" s="129" t="s">
        <v>224</v>
      </c>
      <c r="E22" s="129"/>
      <c r="F22" s="111"/>
      <c r="G22" s="111"/>
      <c r="H22" s="111"/>
      <c r="I22" s="111"/>
      <c r="J22" s="102"/>
      <c r="K22" s="229" t="s">
        <v>356</v>
      </c>
      <c r="L22" s="130"/>
      <c r="M22" s="257"/>
      <c r="N22" s="258"/>
      <c r="O22" s="257"/>
      <c r="P22" s="258"/>
      <c r="Q22" s="228" t="s">
        <v>356</v>
      </c>
      <c r="R22" s="109"/>
      <c r="U22" s="221">
        <f t="shared" si="1"/>
        <v>0</v>
      </c>
      <c r="V22" s="221" t="s">
        <v>11</v>
      </c>
      <c r="W22" s="221" t="s">
        <v>11</v>
      </c>
      <c r="X22" s="221">
        <v>0</v>
      </c>
    </row>
    <row r="23" spans="1:24" ht="15.95" customHeight="1" x14ac:dyDescent="0.15">
      <c r="A23" s="83" t="s">
        <v>337</v>
      </c>
      <c r="B23" s="90"/>
      <c r="C23" s="24"/>
      <c r="D23" s="129" t="s">
        <v>225</v>
      </c>
      <c r="E23" s="129"/>
      <c r="F23" s="111"/>
      <c r="G23" s="111"/>
      <c r="H23" s="111"/>
      <c r="I23" s="111"/>
      <c r="J23" s="102"/>
      <c r="K23" s="103">
        <f>-272808+69904</f>
        <v>-202904</v>
      </c>
      <c r="L23" s="104"/>
      <c r="M23" s="103">
        <v>-272808</v>
      </c>
      <c r="N23" s="227"/>
      <c r="O23" s="103">
        <v>69904</v>
      </c>
      <c r="P23" s="105"/>
      <c r="Q23" s="228" t="s">
        <v>356</v>
      </c>
      <c r="R23" s="109"/>
      <c r="U23" s="221">
        <f t="shared" si="1"/>
        <v>0</v>
      </c>
      <c r="V23" s="221" t="s">
        <v>11</v>
      </c>
      <c r="W23" s="221" t="s">
        <v>11</v>
      </c>
      <c r="X23" s="221">
        <v>0</v>
      </c>
    </row>
    <row r="24" spans="1:24" ht="15.95" customHeight="1" x14ac:dyDescent="0.15">
      <c r="A24" s="83" t="s">
        <v>226</v>
      </c>
      <c r="B24" s="90"/>
      <c r="C24" s="112"/>
      <c r="D24" s="113" t="s">
        <v>37</v>
      </c>
      <c r="E24" s="113"/>
      <c r="F24" s="113"/>
      <c r="G24" s="131"/>
      <c r="H24" s="131"/>
      <c r="I24" s="131"/>
      <c r="J24" s="114"/>
      <c r="K24" s="115">
        <f>M24+O24</f>
        <v>-170248</v>
      </c>
      <c r="L24" s="116"/>
      <c r="M24" s="115">
        <f>-323297+272808</f>
        <v>-50489</v>
      </c>
      <c r="N24" s="117"/>
      <c r="O24" s="115">
        <f>-49855-69904</f>
        <v>-119759</v>
      </c>
      <c r="P24" s="117"/>
      <c r="Q24" s="259"/>
      <c r="R24" s="260"/>
      <c r="S24" s="132"/>
      <c r="U24" s="221">
        <f t="shared" si="1"/>
        <v>-373151874</v>
      </c>
      <c r="V24" s="221">
        <v>-323296891</v>
      </c>
      <c r="W24" s="221">
        <v>-49854983</v>
      </c>
      <c r="X24" s="221" t="s">
        <v>11</v>
      </c>
    </row>
    <row r="25" spans="1:24" ht="15.95" customHeight="1" thickBot="1" x14ac:dyDescent="0.2">
      <c r="A25" s="83" t="s">
        <v>227</v>
      </c>
      <c r="B25" s="90"/>
      <c r="C25" s="133"/>
      <c r="D25" s="134" t="s">
        <v>228</v>
      </c>
      <c r="E25" s="134"/>
      <c r="F25" s="135"/>
      <c r="G25" s="135"/>
      <c r="H25" s="136"/>
      <c r="I25" s="135"/>
      <c r="J25" s="137"/>
      <c r="K25" s="138">
        <f>K13+K19+K20+K23+K24-1</f>
        <v>-452004</v>
      </c>
      <c r="L25" s="139" t="s">
        <v>344</v>
      </c>
      <c r="M25" s="138">
        <f>M14+M19+M20+M23+M24</f>
        <v>-741667</v>
      </c>
      <c r="N25" s="140"/>
      <c r="O25" s="138">
        <f>O13+O14+O23+O24</f>
        <v>493939</v>
      </c>
      <c r="P25" s="140" t="s">
        <v>344</v>
      </c>
      <c r="Q25" s="141">
        <f>Q13</f>
        <v>-204275</v>
      </c>
      <c r="R25" s="142"/>
      <c r="S25" s="132"/>
      <c r="U25" s="221">
        <f t="shared" si="1"/>
        <v>-452003502</v>
      </c>
      <c r="V25" s="221">
        <f>IF(AND(V14="-",COUNTIF(V19:V20,"-")=COUNTA(V19:V20),V24="-"),"-",SUM(V14,V19:V20,V24))</f>
        <v>-839862828</v>
      </c>
      <c r="W25" s="221">
        <f>IF(AND(W13="-",W14="-",COUNTIF(W19:W20,"-")=COUNTA(W19:W20),W24="-"),"-",SUM(W13,W14,W19:W20,W24))</f>
        <v>387859326</v>
      </c>
      <c r="X25" s="221">
        <f>IF(AND(X13="-",COUNTIF(X21:X23,"-")=COUNTA(X21:X23)),"-",SUM(X13,X21:X23))</f>
        <v>0</v>
      </c>
    </row>
    <row r="26" spans="1:24" ht="15.6" customHeight="1" thickBot="1" x14ac:dyDescent="0.2">
      <c r="A26" s="83" t="s">
        <v>229</v>
      </c>
      <c r="B26" s="90"/>
      <c r="C26" s="143" t="s">
        <v>230</v>
      </c>
      <c r="D26" s="144"/>
      <c r="E26" s="144"/>
      <c r="F26" s="144"/>
      <c r="G26" s="145"/>
      <c r="H26" s="145"/>
      <c r="I26" s="145"/>
      <c r="J26" s="146"/>
      <c r="K26" s="147">
        <f>K8+K25</f>
        <v>98987359</v>
      </c>
      <c r="L26" s="148"/>
      <c r="M26" s="147">
        <f>M8+M25</f>
        <v>175188741</v>
      </c>
      <c r="N26" s="149" t="s">
        <v>344</v>
      </c>
      <c r="O26" s="147">
        <f>O8+O25</f>
        <v>-76509956</v>
      </c>
      <c r="P26" s="149"/>
      <c r="Q26" s="150">
        <f>Q8+Q25</f>
        <v>308575</v>
      </c>
      <c r="R26" s="151"/>
      <c r="S26" s="132"/>
      <c r="U26" s="221">
        <f t="shared" si="1"/>
        <v>98987359065</v>
      </c>
      <c r="V26" s="221">
        <v>175090545527</v>
      </c>
      <c r="W26" s="221">
        <v>-76411761140</v>
      </c>
      <c r="X26" s="221">
        <f>IF(AND(X8="-",X25="-"),"-",SUM(X8,X25))</f>
        <v>308574678</v>
      </c>
    </row>
    <row r="27" spans="1:24" ht="15.6" customHeight="1" x14ac:dyDescent="0.15">
      <c r="B27" s="90"/>
      <c r="C27" s="152"/>
      <c r="D27" s="153"/>
      <c r="E27" s="153"/>
      <c r="F27" s="153"/>
      <c r="G27" s="153"/>
      <c r="H27" s="153"/>
      <c r="I27" s="153"/>
      <c r="J27" s="153"/>
      <c r="K27" s="90"/>
      <c r="L27" s="90"/>
      <c r="M27" s="90"/>
      <c r="N27" s="90"/>
      <c r="O27" s="90"/>
      <c r="P27" s="90"/>
      <c r="Q27" s="90"/>
      <c r="R27" s="19"/>
      <c r="S27" s="132"/>
    </row>
    <row r="28" spans="1:24" ht="15.6" customHeight="1" x14ac:dyDescent="0.15">
      <c r="B28" s="90"/>
      <c r="C28" s="154"/>
      <c r="D28" s="155" t="s">
        <v>330</v>
      </c>
      <c r="F28" s="156"/>
      <c r="G28" s="157"/>
      <c r="H28" s="156"/>
      <c r="I28" s="156"/>
      <c r="J28" s="154"/>
      <c r="K28" s="90"/>
      <c r="L28" s="90"/>
      <c r="M28" s="90"/>
      <c r="N28" s="90"/>
      <c r="O28" s="90"/>
      <c r="P28" s="90"/>
      <c r="Q28" s="90"/>
      <c r="R28" s="19"/>
      <c r="S28" s="132"/>
    </row>
    <row r="29" spans="1:24" ht="15.6" customHeight="1" x14ac:dyDescent="0.15"/>
  </sheetData>
  <mergeCells count="32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K18:L18"/>
    <mergeCell ref="Q18:R18"/>
    <mergeCell ref="O19:P19"/>
    <mergeCell ref="Q19:R19"/>
    <mergeCell ref="O20:P20"/>
    <mergeCell ref="Q20:R20"/>
    <mergeCell ref="M21:N21"/>
    <mergeCell ref="O21:P21"/>
    <mergeCell ref="M22:N22"/>
    <mergeCell ref="O22:P22"/>
    <mergeCell ref="Q24:R24"/>
  </mergeCells>
  <phoneticPr fontId="11"/>
  <pageMargins left="0.70866141732283472" right="0.70866141732283472" top="0.39370078740157477" bottom="0.39370078740157477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B62"/>
  <sheetViews>
    <sheetView view="pageBreakPreview" topLeftCell="B31" zoomScale="115" zoomScaleNormal="85" zoomScaleSheetLayoutView="115" workbookViewId="0">
      <selection activeCell="R37" sqref="R37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16384" width="9" style="6"/>
  </cols>
  <sheetData>
    <row r="1" spans="1:54" s="51" customFormat="1" x14ac:dyDescent="0.15">
      <c r="A1" s="1"/>
      <c r="B1" s="158"/>
      <c r="C1" s="158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54" s="51" customFormat="1" ht="24" x14ac:dyDescent="0.15">
      <c r="A2" s="1"/>
      <c r="B2" s="159"/>
      <c r="C2" s="297" t="s">
        <v>359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54" s="51" customFormat="1" ht="14.25" x14ac:dyDescent="0.15">
      <c r="A3" s="160"/>
      <c r="B3" s="161"/>
      <c r="C3" s="298" t="s">
        <v>342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</row>
    <row r="4" spans="1:54" s="51" customFormat="1" ht="14.25" x14ac:dyDescent="0.15">
      <c r="A4" s="160"/>
      <c r="B4" s="161"/>
      <c r="C4" s="298" t="s">
        <v>343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</row>
    <row r="5" spans="1:54" s="51" customFormat="1" ht="14.25" thickBot="1" x14ac:dyDescent="0.2">
      <c r="A5" s="160"/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 t="s">
        <v>341</v>
      </c>
    </row>
    <row r="6" spans="1:54" s="51" customFormat="1" x14ac:dyDescent="0.15">
      <c r="A6" s="160"/>
      <c r="B6" s="161"/>
      <c r="C6" s="299" t="s">
        <v>0</v>
      </c>
      <c r="D6" s="300"/>
      <c r="E6" s="300"/>
      <c r="F6" s="300"/>
      <c r="G6" s="300"/>
      <c r="H6" s="300"/>
      <c r="I6" s="300"/>
      <c r="J6" s="301"/>
      <c r="K6" s="301"/>
      <c r="L6" s="302"/>
      <c r="M6" s="306" t="s">
        <v>319</v>
      </c>
      <c r="N6" s="307"/>
    </row>
    <row r="7" spans="1:54" s="51" customFormat="1" ht="14.25" thickBot="1" x14ac:dyDescent="0.2">
      <c r="A7" s="160" t="s">
        <v>317</v>
      </c>
      <c r="B7" s="161"/>
      <c r="C7" s="303"/>
      <c r="D7" s="304"/>
      <c r="E7" s="304"/>
      <c r="F7" s="304"/>
      <c r="G7" s="304"/>
      <c r="H7" s="304"/>
      <c r="I7" s="304"/>
      <c r="J7" s="304"/>
      <c r="K7" s="304"/>
      <c r="L7" s="305"/>
      <c r="M7" s="308"/>
      <c r="N7" s="309"/>
    </row>
    <row r="8" spans="1:54" s="51" customFormat="1" x14ac:dyDescent="0.15">
      <c r="A8" s="164"/>
      <c r="B8" s="165"/>
      <c r="C8" s="166" t="s">
        <v>338</v>
      </c>
      <c r="D8" s="167"/>
      <c r="E8" s="167"/>
      <c r="F8" s="168"/>
      <c r="G8" s="168"/>
      <c r="H8" s="169"/>
      <c r="I8" s="168"/>
      <c r="J8" s="169"/>
      <c r="K8" s="169"/>
      <c r="L8" s="170"/>
      <c r="M8" s="171"/>
      <c r="N8" s="172"/>
      <c r="BB8" s="222"/>
    </row>
    <row r="9" spans="1:54" s="51" customFormat="1" x14ac:dyDescent="0.15">
      <c r="A9" s="1" t="s">
        <v>233</v>
      </c>
      <c r="B9" s="3"/>
      <c r="C9" s="173"/>
      <c r="D9" s="174" t="s">
        <v>234</v>
      </c>
      <c r="E9" s="174"/>
      <c r="F9" s="175"/>
      <c r="G9" s="175"/>
      <c r="H9" s="162"/>
      <c r="I9" s="175"/>
      <c r="J9" s="162"/>
      <c r="K9" s="162"/>
      <c r="L9" s="176"/>
      <c r="M9" s="177">
        <v>42270007</v>
      </c>
      <c r="N9" s="178" t="s">
        <v>344</v>
      </c>
      <c r="Q9" s="51">
        <f>IF(AND(Q10="-",Q15="-"),"-",SUM(Q10,Q15))</f>
        <v>42270006710</v>
      </c>
      <c r="BB9" s="222"/>
    </row>
    <row r="10" spans="1:54" s="51" customFormat="1" x14ac:dyDescent="0.15">
      <c r="A10" s="1" t="s">
        <v>235</v>
      </c>
      <c r="B10" s="3"/>
      <c r="C10" s="173"/>
      <c r="D10" s="174"/>
      <c r="E10" s="174" t="s">
        <v>236</v>
      </c>
      <c r="F10" s="175"/>
      <c r="G10" s="175"/>
      <c r="H10" s="175"/>
      <c r="I10" s="175"/>
      <c r="J10" s="162"/>
      <c r="K10" s="162"/>
      <c r="L10" s="176"/>
      <c r="M10" s="177">
        <v>16861809</v>
      </c>
      <c r="N10" s="178" t="s">
        <v>344</v>
      </c>
      <c r="Q10" s="51">
        <f>IF(COUNTIF(Q11:Q14,"-")=COUNTA(Q11:Q14),"-",SUM(Q11:Q14))</f>
        <v>16861808808</v>
      </c>
      <c r="BB10" s="222"/>
    </row>
    <row r="11" spans="1:54" s="51" customFormat="1" x14ac:dyDescent="0.15">
      <c r="A11" s="1" t="s">
        <v>237</v>
      </c>
      <c r="B11" s="3"/>
      <c r="C11" s="173"/>
      <c r="D11" s="174"/>
      <c r="E11" s="174"/>
      <c r="F11" s="175" t="s">
        <v>238</v>
      </c>
      <c r="G11" s="175"/>
      <c r="H11" s="175"/>
      <c r="I11" s="175"/>
      <c r="J11" s="162"/>
      <c r="K11" s="162"/>
      <c r="L11" s="176"/>
      <c r="M11" s="177">
        <v>7109319</v>
      </c>
      <c r="N11" s="178"/>
      <c r="Q11" s="51">
        <v>7109319147</v>
      </c>
      <c r="BB11" s="222"/>
    </row>
    <row r="12" spans="1:54" s="51" customFormat="1" x14ac:dyDescent="0.15">
      <c r="A12" s="1" t="s">
        <v>239</v>
      </c>
      <c r="B12" s="3"/>
      <c r="C12" s="173"/>
      <c r="D12" s="174"/>
      <c r="E12" s="174"/>
      <c r="F12" s="175" t="s">
        <v>240</v>
      </c>
      <c r="G12" s="175"/>
      <c r="H12" s="175"/>
      <c r="I12" s="175"/>
      <c r="J12" s="162"/>
      <c r="K12" s="162"/>
      <c r="L12" s="176"/>
      <c r="M12" s="177">
        <v>8831429</v>
      </c>
      <c r="N12" s="178"/>
      <c r="Q12" s="51">
        <v>8831428950</v>
      </c>
      <c r="BB12" s="222"/>
    </row>
    <row r="13" spans="1:54" s="51" customFormat="1" x14ac:dyDescent="0.15">
      <c r="A13" s="1" t="s">
        <v>241</v>
      </c>
      <c r="B13" s="3"/>
      <c r="C13" s="179"/>
      <c r="D13" s="162"/>
      <c r="E13" s="162"/>
      <c r="F13" s="162" t="s">
        <v>242</v>
      </c>
      <c r="G13" s="162"/>
      <c r="H13" s="162"/>
      <c r="I13" s="162"/>
      <c r="J13" s="162"/>
      <c r="K13" s="162"/>
      <c r="L13" s="176"/>
      <c r="M13" s="177">
        <v>596214</v>
      </c>
      <c r="N13" s="178"/>
      <c r="Q13" s="51">
        <v>596214286</v>
      </c>
      <c r="BB13" s="222"/>
    </row>
    <row r="14" spans="1:54" s="51" customFormat="1" x14ac:dyDescent="0.15">
      <c r="A14" s="1" t="s">
        <v>243</v>
      </c>
      <c r="B14" s="3"/>
      <c r="C14" s="180"/>
      <c r="D14" s="181"/>
      <c r="E14" s="162"/>
      <c r="F14" s="181" t="s">
        <v>244</v>
      </c>
      <c r="G14" s="181"/>
      <c r="H14" s="181"/>
      <c r="I14" s="181"/>
      <c r="J14" s="162"/>
      <c r="K14" s="162"/>
      <c r="L14" s="176"/>
      <c r="M14" s="177">
        <v>324846</v>
      </c>
      <c r="N14" s="178"/>
      <c r="Q14" s="51">
        <v>324846425</v>
      </c>
      <c r="BB14" s="222"/>
    </row>
    <row r="15" spans="1:54" s="51" customFormat="1" x14ac:dyDescent="0.15">
      <c r="A15" s="1" t="s">
        <v>245</v>
      </c>
      <c r="B15" s="3"/>
      <c r="C15" s="179"/>
      <c r="D15" s="181"/>
      <c r="E15" s="162" t="s">
        <v>246</v>
      </c>
      <c r="F15" s="181"/>
      <c r="G15" s="181"/>
      <c r="H15" s="181"/>
      <c r="I15" s="181"/>
      <c r="J15" s="162"/>
      <c r="K15" s="162"/>
      <c r="L15" s="176"/>
      <c r="M15" s="177">
        <v>25408198</v>
      </c>
      <c r="N15" s="178" t="s">
        <v>344</v>
      </c>
      <c r="Q15" s="51">
        <f>IF(COUNTIF(Q16:Q19,"-")=COUNTA(Q16:Q19),"-",SUM(Q16:Q19))</f>
        <v>25408197902</v>
      </c>
      <c r="BB15" s="222"/>
    </row>
    <row r="16" spans="1:54" s="51" customFormat="1" x14ac:dyDescent="0.15">
      <c r="A16" s="1" t="s">
        <v>247</v>
      </c>
      <c r="B16" s="3"/>
      <c r="C16" s="179"/>
      <c r="D16" s="181"/>
      <c r="E16" s="181"/>
      <c r="F16" s="162" t="s">
        <v>248</v>
      </c>
      <c r="G16" s="181"/>
      <c r="H16" s="181"/>
      <c r="I16" s="181"/>
      <c r="J16" s="162"/>
      <c r="K16" s="162"/>
      <c r="L16" s="176"/>
      <c r="M16" s="177">
        <v>13465016</v>
      </c>
      <c r="N16" s="178"/>
      <c r="Q16" s="51">
        <v>13465016481</v>
      </c>
      <c r="BB16" s="222"/>
    </row>
    <row r="17" spans="1:54" s="51" customFormat="1" x14ac:dyDescent="0.15">
      <c r="A17" s="1" t="s">
        <v>249</v>
      </c>
      <c r="B17" s="3"/>
      <c r="C17" s="179"/>
      <c r="D17" s="181"/>
      <c r="E17" s="181"/>
      <c r="F17" s="162" t="s">
        <v>250</v>
      </c>
      <c r="G17" s="181"/>
      <c r="H17" s="181"/>
      <c r="I17" s="181"/>
      <c r="J17" s="162"/>
      <c r="K17" s="162"/>
      <c r="L17" s="176"/>
      <c r="M17" s="177">
        <v>11879707</v>
      </c>
      <c r="N17" s="178"/>
      <c r="Q17" s="51">
        <v>11879707378</v>
      </c>
      <c r="BB17" s="222"/>
    </row>
    <row r="18" spans="1:54" s="51" customFormat="1" x14ac:dyDescent="0.15">
      <c r="A18" s="1" t="s">
        <v>251</v>
      </c>
      <c r="B18" s="3"/>
      <c r="C18" s="179"/>
      <c r="D18" s="162"/>
      <c r="E18" s="182"/>
      <c r="F18" s="181" t="s">
        <v>244</v>
      </c>
      <c r="G18" s="162"/>
      <c r="H18" s="181"/>
      <c r="I18" s="181"/>
      <c r="J18" s="162"/>
      <c r="K18" s="162"/>
      <c r="L18" s="176"/>
      <c r="M18" s="177">
        <v>63474</v>
      </c>
      <c r="N18" s="178"/>
      <c r="Q18" s="51">
        <v>0</v>
      </c>
      <c r="BB18" s="222"/>
    </row>
    <row r="19" spans="1:54" s="51" customFormat="1" x14ac:dyDescent="0.15">
      <c r="A19" s="1" t="s">
        <v>252</v>
      </c>
      <c r="B19" s="3"/>
      <c r="C19" s="179"/>
      <c r="D19" s="162" t="s">
        <v>254</v>
      </c>
      <c r="E19" s="182"/>
      <c r="F19" s="181"/>
      <c r="G19" s="181"/>
      <c r="H19" s="181"/>
      <c r="I19" s="181"/>
      <c r="J19" s="162"/>
      <c r="K19" s="162"/>
      <c r="L19" s="176"/>
      <c r="M19" s="177">
        <v>46988394</v>
      </c>
      <c r="N19" s="178" t="s">
        <v>344</v>
      </c>
      <c r="Q19" s="51">
        <v>63474043</v>
      </c>
      <c r="BB19" s="222"/>
    </row>
    <row r="20" spans="1:54" s="51" customFormat="1" x14ac:dyDescent="0.15">
      <c r="A20" s="1" t="s">
        <v>253</v>
      </c>
      <c r="B20" s="3"/>
      <c r="C20" s="179"/>
      <c r="D20" s="162"/>
      <c r="E20" s="182" t="s">
        <v>256</v>
      </c>
      <c r="F20" s="181"/>
      <c r="G20" s="181"/>
      <c r="H20" s="181"/>
      <c r="I20" s="181"/>
      <c r="J20" s="162"/>
      <c r="K20" s="162"/>
      <c r="L20" s="176"/>
      <c r="M20" s="177">
        <v>26152492</v>
      </c>
      <c r="N20" s="178"/>
      <c r="Q20" s="51">
        <f>IF(COUNTIF(Q21:Q24,"-")=COUNTA(Q21:Q24),"-",SUM(Q21:Q24))</f>
        <v>46988393667</v>
      </c>
      <c r="BB20" s="222"/>
    </row>
    <row r="21" spans="1:54" s="51" customFormat="1" x14ac:dyDescent="0.15">
      <c r="A21" s="1" t="s">
        <v>255</v>
      </c>
      <c r="B21" s="3"/>
      <c r="C21" s="179"/>
      <c r="D21" s="162"/>
      <c r="E21" s="182" t="s">
        <v>258</v>
      </c>
      <c r="F21" s="181"/>
      <c r="G21" s="181"/>
      <c r="H21" s="181"/>
      <c r="I21" s="181"/>
      <c r="J21" s="162"/>
      <c r="K21" s="162"/>
      <c r="L21" s="176"/>
      <c r="M21" s="177">
        <v>13939493</v>
      </c>
      <c r="N21" s="178"/>
      <c r="Q21" s="51">
        <v>26152492319</v>
      </c>
      <c r="BB21" s="222"/>
    </row>
    <row r="22" spans="1:54" s="51" customFormat="1" x14ac:dyDescent="0.15">
      <c r="A22" s="1" t="s">
        <v>257</v>
      </c>
      <c r="B22" s="3"/>
      <c r="C22" s="179"/>
      <c r="D22" s="162"/>
      <c r="E22" s="182" t="s">
        <v>260</v>
      </c>
      <c r="F22" s="181"/>
      <c r="G22" s="181"/>
      <c r="H22" s="181"/>
      <c r="I22" s="181"/>
      <c r="J22" s="162"/>
      <c r="K22" s="162"/>
      <c r="L22" s="176"/>
      <c r="M22" s="177">
        <v>3650186</v>
      </c>
      <c r="N22" s="178"/>
      <c r="Q22" s="51">
        <v>13939493033</v>
      </c>
      <c r="BB22" s="222"/>
    </row>
    <row r="23" spans="1:54" s="51" customFormat="1" x14ac:dyDescent="0.15">
      <c r="A23" s="1" t="s">
        <v>259</v>
      </c>
      <c r="B23" s="3"/>
      <c r="C23" s="179"/>
      <c r="D23" s="162"/>
      <c r="E23" s="182" t="s">
        <v>262</v>
      </c>
      <c r="F23" s="181"/>
      <c r="G23" s="181"/>
      <c r="H23" s="181"/>
      <c r="I23" s="182"/>
      <c r="J23" s="162"/>
      <c r="K23" s="162"/>
      <c r="L23" s="176"/>
      <c r="M23" s="177">
        <v>3246222</v>
      </c>
      <c r="N23" s="178"/>
      <c r="Q23" s="51">
        <v>3650185851</v>
      </c>
      <c r="BB23" s="222"/>
    </row>
    <row r="24" spans="1:54" s="51" customFormat="1" x14ac:dyDescent="0.15">
      <c r="A24" s="1" t="s">
        <v>261</v>
      </c>
      <c r="B24" s="3"/>
      <c r="C24" s="179"/>
      <c r="D24" s="162" t="s">
        <v>264</v>
      </c>
      <c r="E24" s="182"/>
      <c r="F24" s="181"/>
      <c r="G24" s="181"/>
      <c r="H24" s="181"/>
      <c r="I24" s="182"/>
      <c r="J24" s="162"/>
      <c r="K24" s="162"/>
      <c r="L24" s="176"/>
      <c r="M24" s="177">
        <v>330776</v>
      </c>
      <c r="N24" s="178" t="s">
        <v>344</v>
      </c>
      <c r="Q24" s="51">
        <v>3246222464</v>
      </c>
      <c r="BB24" s="222"/>
    </row>
    <row r="25" spans="1:54" s="51" customFormat="1" x14ac:dyDescent="0.15">
      <c r="A25" s="1" t="s">
        <v>263</v>
      </c>
      <c r="B25" s="3"/>
      <c r="C25" s="179"/>
      <c r="D25" s="162"/>
      <c r="E25" s="182" t="s">
        <v>266</v>
      </c>
      <c r="F25" s="181"/>
      <c r="G25" s="181"/>
      <c r="H25" s="181"/>
      <c r="I25" s="181"/>
      <c r="J25" s="162"/>
      <c r="K25" s="162"/>
      <c r="L25" s="176"/>
      <c r="M25" s="177">
        <v>12602</v>
      </c>
      <c r="N25" s="178"/>
      <c r="Q25" s="51">
        <f>IF(COUNTIF(Q26:Q27,"-")=COUNTA(Q26:Q27),"-",SUM(Q26:Q27))</f>
        <v>330775518</v>
      </c>
      <c r="BB25" s="222"/>
    </row>
    <row r="26" spans="1:54" s="51" customFormat="1" x14ac:dyDescent="0.15">
      <c r="A26" s="1" t="s">
        <v>265</v>
      </c>
      <c r="B26" s="3"/>
      <c r="C26" s="179"/>
      <c r="D26" s="162"/>
      <c r="E26" s="182" t="s">
        <v>244</v>
      </c>
      <c r="F26" s="181"/>
      <c r="G26" s="181"/>
      <c r="H26" s="181"/>
      <c r="I26" s="181"/>
      <c r="J26" s="162"/>
      <c r="K26" s="162"/>
      <c r="L26" s="176"/>
      <c r="M26" s="177">
        <v>318173</v>
      </c>
      <c r="N26" s="178"/>
      <c r="Q26" s="51">
        <v>12602260</v>
      </c>
      <c r="BB26" s="222"/>
    </row>
    <row r="27" spans="1:54" s="51" customFormat="1" x14ac:dyDescent="0.15">
      <c r="A27" s="1" t="s">
        <v>267</v>
      </c>
      <c r="B27" s="3"/>
      <c r="C27" s="179"/>
      <c r="D27" s="162" t="s">
        <v>269</v>
      </c>
      <c r="E27" s="182"/>
      <c r="F27" s="181"/>
      <c r="G27" s="181"/>
      <c r="H27" s="181"/>
      <c r="I27" s="181"/>
      <c r="J27" s="162"/>
      <c r="K27" s="162"/>
      <c r="L27" s="176"/>
      <c r="M27" s="177">
        <v>54071</v>
      </c>
      <c r="N27" s="178"/>
      <c r="Q27" s="51">
        <v>318173258</v>
      </c>
      <c r="BB27" s="222"/>
    </row>
    <row r="28" spans="1:54" s="51" customFormat="1" x14ac:dyDescent="0.15">
      <c r="A28" s="1" t="s">
        <v>268</v>
      </c>
      <c r="B28" s="3"/>
      <c r="C28" s="183" t="s">
        <v>232</v>
      </c>
      <c r="D28" s="184"/>
      <c r="E28" s="185"/>
      <c r="F28" s="186"/>
      <c r="G28" s="186"/>
      <c r="H28" s="186"/>
      <c r="I28" s="186"/>
      <c r="J28" s="184"/>
      <c r="K28" s="184"/>
      <c r="L28" s="187"/>
      <c r="M28" s="188">
        <v>4441683</v>
      </c>
      <c r="N28" s="189" t="s">
        <v>344</v>
      </c>
      <c r="Q28" s="51">
        <v>54071363</v>
      </c>
      <c r="BB28" s="222"/>
    </row>
    <row r="29" spans="1:54" s="51" customFormat="1" x14ac:dyDescent="0.15">
      <c r="A29" s="1" t="s">
        <v>231</v>
      </c>
      <c r="B29" s="3"/>
      <c r="C29" s="179" t="s">
        <v>339</v>
      </c>
      <c r="D29" s="162"/>
      <c r="E29" s="182"/>
      <c r="F29" s="181"/>
      <c r="G29" s="181"/>
      <c r="H29" s="181"/>
      <c r="I29" s="182"/>
      <c r="J29" s="162"/>
      <c r="K29" s="162"/>
      <c r="L29" s="176"/>
      <c r="M29" s="190"/>
      <c r="N29" s="191"/>
      <c r="Q29" s="51">
        <f>IF(COUNTIF(Q9:Q28,"-")=COUNTA(Q9:Q28),"-",SUM(Q20,Q28)-SUM(Q9,Q25))</f>
        <v>4441682802</v>
      </c>
      <c r="BB29" s="222"/>
    </row>
    <row r="30" spans="1:54" s="51" customFormat="1" x14ac:dyDescent="0.15">
      <c r="A30" s="1"/>
      <c r="B30" s="3"/>
      <c r="C30" s="179"/>
      <c r="D30" s="162" t="s">
        <v>273</v>
      </c>
      <c r="E30" s="182"/>
      <c r="F30" s="181"/>
      <c r="G30" s="181"/>
      <c r="H30" s="181"/>
      <c r="I30" s="181"/>
      <c r="J30" s="162"/>
      <c r="K30" s="162"/>
      <c r="L30" s="176"/>
      <c r="M30" s="177">
        <v>6387570</v>
      </c>
      <c r="N30" s="178"/>
      <c r="BB30" s="222"/>
    </row>
    <row r="31" spans="1:54" s="51" customFormat="1" x14ac:dyDescent="0.15">
      <c r="A31" s="1" t="s">
        <v>272</v>
      </c>
      <c r="B31" s="3"/>
      <c r="C31" s="179"/>
      <c r="D31" s="162"/>
      <c r="E31" s="182" t="s">
        <v>275</v>
      </c>
      <c r="F31" s="181"/>
      <c r="G31" s="181"/>
      <c r="H31" s="181"/>
      <c r="I31" s="181"/>
      <c r="J31" s="162"/>
      <c r="K31" s="162"/>
      <c r="L31" s="176"/>
      <c r="M31" s="177">
        <v>5192615</v>
      </c>
      <c r="N31" s="178"/>
      <c r="Q31" s="51">
        <f>IF(COUNTIF(Q32:Q36,"-")=COUNTA(Q32:Q36),"-",SUM(Q32:Q36))</f>
        <v>6387570483</v>
      </c>
      <c r="BB31" s="222"/>
    </row>
    <row r="32" spans="1:54" s="51" customFormat="1" x14ac:dyDescent="0.15">
      <c r="A32" s="1" t="s">
        <v>274</v>
      </c>
      <c r="B32" s="3"/>
      <c r="C32" s="179"/>
      <c r="D32" s="162"/>
      <c r="E32" s="182" t="s">
        <v>277</v>
      </c>
      <c r="F32" s="181"/>
      <c r="G32" s="181"/>
      <c r="H32" s="181"/>
      <c r="I32" s="181"/>
      <c r="J32" s="162"/>
      <c r="K32" s="162"/>
      <c r="L32" s="176"/>
      <c r="M32" s="177">
        <v>606176</v>
      </c>
      <c r="N32" s="178"/>
      <c r="Q32" s="51">
        <v>5192615386</v>
      </c>
      <c r="BB32" s="222"/>
    </row>
    <row r="33" spans="1:54" s="51" customFormat="1" x14ac:dyDescent="0.15">
      <c r="A33" s="1" t="s">
        <v>276</v>
      </c>
      <c r="B33" s="3"/>
      <c r="C33" s="179"/>
      <c r="D33" s="162"/>
      <c r="E33" s="182" t="s">
        <v>279</v>
      </c>
      <c r="F33" s="181"/>
      <c r="G33" s="181"/>
      <c r="H33" s="181"/>
      <c r="I33" s="181"/>
      <c r="J33" s="162"/>
      <c r="K33" s="162"/>
      <c r="L33" s="176"/>
      <c r="M33" s="226" t="s">
        <v>354</v>
      </c>
      <c r="N33" s="178"/>
      <c r="Q33" s="51">
        <v>606176495</v>
      </c>
      <c r="BB33" s="222"/>
    </row>
    <row r="34" spans="1:54" s="51" customFormat="1" x14ac:dyDescent="0.15">
      <c r="A34" s="1" t="s">
        <v>278</v>
      </c>
      <c r="B34" s="3"/>
      <c r="C34" s="179"/>
      <c r="D34" s="162"/>
      <c r="E34" s="182" t="s">
        <v>281</v>
      </c>
      <c r="F34" s="181"/>
      <c r="G34" s="181"/>
      <c r="H34" s="181"/>
      <c r="I34" s="181"/>
      <c r="J34" s="162"/>
      <c r="K34" s="162"/>
      <c r="L34" s="176"/>
      <c r="M34" s="177">
        <v>588651</v>
      </c>
      <c r="N34" s="178"/>
      <c r="Q34" s="51">
        <v>0</v>
      </c>
      <c r="BB34" s="222"/>
    </row>
    <row r="35" spans="1:54" s="51" customFormat="1" x14ac:dyDescent="0.15">
      <c r="A35" s="1" t="s">
        <v>280</v>
      </c>
      <c r="B35" s="3"/>
      <c r="C35" s="179"/>
      <c r="D35" s="162"/>
      <c r="E35" s="182" t="s">
        <v>244</v>
      </c>
      <c r="F35" s="181"/>
      <c r="G35" s="181"/>
      <c r="H35" s="181"/>
      <c r="I35" s="181"/>
      <c r="J35" s="162"/>
      <c r="K35" s="162"/>
      <c r="L35" s="176"/>
      <c r="M35" s="177">
        <v>128</v>
      </c>
      <c r="N35" s="178"/>
      <c r="Q35" s="51">
        <v>588651000</v>
      </c>
      <c r="BB35" s="222"/>
    </row>
    <row r="36" spans="1:54" s="51" customFormat="1" x14ac:dyDescent="0.15">
      <c r="A36" s="1" t="s">
        <v>282</v>
      </c>
      <c r="B36" s="3"/>
      <c r="C36" s="179"/>
      <c r="D36" s="162" t="s">
        <v>284</v>
      </c>
      <c r="E36" s="182"/>
      <c r="F36" s="181"/>
      <c r="G36" s="181"/>
      <c r="H36" s="181"/>
      <c r="I36" s="182"/>
      <c r="J36" s="162"/>
      <c r="K36" s="162"/>
      <c r="L36" s="176"/>
      <c r="M36" s="177">
        <v>2247706</v>
      </c>
      <c r="N36" s="178"/>
      <c r="Q36" s="51">
        <v>127602</v>
      </c>
      <c r="BB36" s="222"/>
    </row>
    <row r="37" spans="1:54" s="51" customFormat="1" x14ac:dyDescent="0.15">
      <c r="A37" s="1" t="s">
        <v>283</v>
      </c>
      <c r="B37" s="3"/>
      <c r="C37" s="179"/>
      <c r="D37" s="162"/>
      <c r="E37" s="182" t="s">
        <v>258</v>
      </c>
      <c r="F37" s="181"/>
      <c r="G37" s="181"/>
      <c r="H37" s="181"/>
      <c r="I37" s="182"/>
      <c r="J37" s="162"/>
      <c r="K37" s="162"/>
      <c r="L37" s="176"/>
      <c r="M37" s="177">
        <v>1236846</v>
      </c>
      <c r="N37" s="178"/>
      <c r="Q37" s="51">
        <f>IF(COUNTIF(Q38:Q42,"-")=COUNTA(Q38:Q42),"-",SUM(Q38:Q42))</f>
        <v>2247705531</v>
      </c>
      <c r="BB37" s="222"/>
    </row>
    <row r="38" spans="1:54" s="51" customFormat="1" x14ac:dyDescent="0.15">
      <c r="A38" s="1" t="s">
        <v>285</v>
      </c>
      <c r="B38" s="3"/>
      <c r="C38" s="179"/>
      <c r="D38" s="162"/>
      <c r="E38" s="182" t="s">
        <v>287</v>
      </c>
      <c r="F38" s="181"/>
      <c r="G38" s="181"/>
      <c r="H38" s="181"/>
      <c r="I38" s="182"/>
      <c r="J38" s="162"/>
      <c r="K38" s="162"/>
      <c r="L38" s="176"/>
      <c r="M38" s="177">
        <v>319111</v>
      </c>
      <c r="N38" s="178"/>
      <c r="Q38" s="51">
        <v>1236845720</v>
      </c>
      <c r="BB38" s="222"/>
    </row>
    <row r="39" spans="1:54" s="51" customFormat="1" x14ac:dyDescent="0.15">
      <c r="A39" s="1" t="s">
        <v>286</v>
      </c>
      <c r="B39" s="3"/>
      <c r="C39" s="179"/>
      <c r="D39" s="162"/>
      <c r="E39" s="182" t="s">
        <v>289</v>
      </c>
      <c r="F39" s="181"/>
      <c r="G39" s="162"/>
      <c r="H39" s="181"/>
      <c r="I39" s="181"/>
      <c r="J39" s="162"/>
      <c r="K39" s="162"/>
      <c r="L39" s="176"/>
      <c r="M39" s="177">
        <v>615404</v>
      </c>
      <c r="N39" s="178"/>
      <c r="Q39" s="51">
        <v>319110668</v>
      </c>
      <c r="BB39" s="222"/>
    </row>
    <row r="40" spans="1:54" s="51" customFormat="1" x14ac:dyDescent="0.15">
      <c r="A40" s="1" t="s">
        <v>288</v>
      </c>
      <c r="B40" s="3"/>
      <c r="C40" s="179"/>
      <c r="D40" s="162"/>
      <c r="E40" s="182" t="s">
        <v>291</v>
      </c>
      <c r="F40" s="181"/>
      <c r="G40" s="162"/>
      <c r="H40" s="181"/>
      <c r="I40" s="181"/>
      <c r="J40" s="162"/>
      <c r="K40" s="162"/>
      <c r="L40" s="176"/>
      <c r="M40" s="177">
        <v>41289</v>
      </c>
      <c r="N40" s="178"/>
      <c r="Q40" s="51">
        <v>615403900</v>
      </c>
      <c r="BB40" s="222"/>
    </row>
    <row r="41" spans="1:54" s="51" customFormat="1" x14ac:dyDescent="0.15">
      <c r="A41" s="1" t="s">
        <v>290</v>
      </c>
      <c r="B41" s="3"/>
      <c r="C41" s="179"/>
      <c r="D41" s="162"/>
      <c r="E41" s="182" t="s">
        <v>262</v>
      </c>
      <c r="F41" s="181"/>
      <c r="G41" s="181"/>
      <c r="H41" s="181"/>
      <c r="I41" s="181"/>
      <c r="J41" s="162"/>
      <c r="K41" s="162"/>
      <c r="L41" s="176"/>
      <c r="M41" s="177">
        <v>35056</v>
      </c>
      <c r="N41" s="178"/>
      <c r="Q41" s="51">
        <v>41289132</v>
      </c>
      <c r="BB41" s="222"/>
    </row>
    <row r="42" spans="1:54" s="51" customFormat="1" x14ac:dyDescent="0.15">
      <c r="A42" s="1" t="s">
        <v>292</v>
      </c>
      <c r="B42" s="3"/>
      <c r="C42" s="183" t="s">
        <v>271</v>
      </c>
      <c r="D42" s="184"/>
      <c r="E42" s="185"/>
      <c r="F42" s="186"/>
      <c r="G42" s="186"/>
      <c r="H42" s="186"/>
      <c r="I42" s="186"/>
      <c r="J42" s="184"/>
      <c r="K42" s="184"/>
      <c r="L42" s="187"/>
      <c r="M42" s="188">
        <v>-4139865</v>
      </c>
      <c r="N42" s="189" t="s">
        <v>344</v>
      </c>
      <c r="Q42" s="51">
        <v>35056111</v>
      </c>
      <c r="BB42" s="222"/>
    </row>
    <row r="43" spans="1:54" s="51" customFormat="1" x14ac:dyDescent="0.15">
      <c r="A43" s="1" t="s">
        <v>270</v>
      </c>
      <c r="B43" s="3"/>
      <c r="C43" s="179" t="s">
        <v>340</v>
      </c>
      <c r="D43" s="162"/>
      <c r="E43" s="182"/>
      <c r="F43" s="181"/>
      <c r="G43" s="181"/>
      <c r="H43" s="181"/>
      <c r="I43" s="181"/>
      <c r="J43" s="162"/>
      <c r="K43" s="162"/>
      <c r="L43" s="176"/>
      <c r="M43" s="190"/>
      <c r="N43" s="191"/>
      <c r="Q43" s="51">
        <f>IF(AND(Q31="-",Q37="-"),"-",SUM(Q37)-SUM(Q31))</f>
        <v>-4139864952</v>
      </c>
      <c r="BB43" s="222"/>
    </row>
    <row r="44" spans="1:54" s="51" customFormat="1" x14ac:dyDescent="0.15">
      <c r="A44" s="1"/>
      <c r="B44" s="3"/>
      <c r="C44" s="179"/>
      <c r="D44" s="162" t="s">
        <v>296</v>
      </c>
      <c r="E44" s="182"/>
      <c r="F44" s="181"/>
      <c r="G44" s="181"/>
      <c r="H44" s="181"/>
      <c r="I44" s="181"/>
      <c r="J44" s="162"/>
      <c r="K44" s="162"/>
      <c r="L44" s="176"/>
      <c r="M44" s="177">
        <v>5165448</v>
      </c>
      <c r="N44" s="178" t="s">
        <v>344</v>
      </c>
      <c r="BB44" s="222"/>
    </row>
    <row r="45" spans="1:54" s="51" customFormat="1" x14ac:dyDescent="0.15">
      <c r="A45" s="1" t="s">
        <v>295</v>
      </c>
      <c r="B45" s="3"/>
      <c r="C45" s="179"/>
      <c r="D45" s="162"/>
      <c r="E45" s="182" t="s">
        <v>345</v>
      </c>
      <c r="F45" s="181"/>
      <c r="G45" s="181"/>
      <c r="H45" s="181"/>
      <c r="I45" s="181"/>
      <c r="J45" s="162"/>
      <c r="K45" s="162"/>
      <c r="L45" s="176"/>
      <c r="M45" s="177">
        <v>5105934</v>
      </c>
      <c r="N45" s="178"/>
      <c r="Q45" s="51">
        <f>IF(COUNTIF(Q46:Q47,"-")=COUNTA(Q46:Q47),"-",SUM(Q46:Q47))</f>
        <v>5165448230</v>
      </c>
      <c r="BB45" s="222"/>
    </row>
    <row r="46" spans="1:54" s="51" customFormat="1" x14ac:dyDescent="0.15">
      <c r="A46" s="1" t="s">
        <v>297</v>
      </c>
      <c r="B46" s="3"/>
      <c r="C46" s="179"/>
      <c r="D46" s="162"/>
      <c r="E46" s="182" t="s">
        <v>244</v>
      </c>
      <c r="F46" s="181"/>
      <c r="G46" s="181"/>
      <c r="H46" s="181"/>
      <c r="I46" s="181"/>
      <c r="J46" s="162"/>
      <c r="K46" s="162"/>
      <c r="L46" s="176"/>
      <c r="M46" s="177">
        <v>59515</v>
      </c>
      <c r="N46" s="178"/>
      <c r="Q46" s="51">
        <v>5105933575</v>
      </c>
      <c r="BB46" s="222"/>
    </row>
    <row r="47" spans="1:54" s="51" customFormat="1" x14ac:dyDescent="0.15">
      <c r="A47" s="1" t="s">
        <v>298</v>
      </c>
      <c r="B47" s="3"/>
      <c r="C47" s="179"/>
      <c r="D47" s="162" t="s">
        <v>300</v>
      </c>
      <c r="E47" s="182"/>
      <c r="F47" s="181"/>
      <c r="G47" s="181"/>
      <c r="H47" s="181"/>
      <c r="I47" s="181"/>
      <c r="J47" s="162"/>
      <c r="K47" s="162"/>
      <c r="L47" s="176"/>
      <c r="M47" s="177">
        <v>4776150</v>
      </c>
      <c r="N47" s="178"/>
      <c r="Q47" s="51">
        <v>59514655</v>
      </c>
      <c r="BB47" s="222"/>
    </row>
    <row r="48" spans="1:54" s="51" customFormat="1" x14ac:dyDescent="0.15">
      <c r="A48" s="1" t="s">
        <v>299</v>
      </c>
      <c r="B48" s="3"/>
      <c r="C48" s="179"/>
      <c r="D48" s="162"/>
      <c r="E48" s="182" t="s">
        <v>346</v>
      </c>
      <c r="F48" s="181"/>
      <c r="G48" s="181"/>
      <c r="H48" s="181"/>
      <c r="I48" s="175"/>
      <c r="J48" s="162"/>
      <c r="K48" s="162"/>
      <c r="L48" s="176"/>
      <c r="M48" s="177">
        <v>4741378</v>
      </c>
      <c r="N48" s="178"/>
      <c r="Q48" s="51">
        <f>IF(COUNTIF(Q49:Q50,"-")=COUNTA(Q49:Q50),"-",SUM(Q49:Q50))</f>
        <v>4776149860</v>
      </c>
      <c r="BB48" s="222"/>
    </row>
    <row r="49" spans="1:54" s="51" customFormat="1" x14ac:dyDescent="0.15">
      <c r="A49" s="1" t="s">
        <v>301</v>
      </c>
      <c r="B49" s="3"/>
      <c r="C49" s="179"/>
      <c r="D49" s="162"/>
      <c r="E49" s="182" t="s">
        <v>262</v>
      </c>
      <c r="F49" s="181"/>
      <c r="G49" s="181"/>
      <c r="H49" s="181"/>
      <c r="I49" s="192"/>
      <c r="J49" s="162"/>
      <c r="K49" s="162"/>
      <c r="L49" s="176"/>
      <c r="M49" s="177">
        <v>34772</v>
      </c>
      <c r="N49" s="178"/>
      <c r="Q49" s="51">
        <v>4741378240</v>
      </c>
      <c r="BB49" s="222"/>
    </row>
    <row r="50" spans="1:54" s="51" customFormat="1" x14ac:dyDescent="0.15">
      <c r="A50" s="1" t="s">
        <v>302</v>
      </c>
      <c r="B50" s="3"/>
      <c r="C50" s="183" t="s">
        <v>294</v>
      </c>
      <c r="D50" s="184"/>
      <c r="E50" s="185"/>
      <c r="F50" s="186"/>
      <c r="G50" s="186"/>
      <c r="H50" s="186"/>
      <c r="I50" s="193"/>
      <c r="J50" s="184"/>
      <c r="K50" s="184"/>
      <c r="L50" s="187"/>
      <c r="M50" s="188">
        <v>-389298</v>
      </c>
      <c r="N50" s="189"/>
      <c r="Q50" s="51">
        <v>34771620</v>
      </c>
      <c r="BB50" s="222"/>
    </row>
    <row r="51" spans="1:54" s="51" customFormat="1" x14ac:dyDescent="0.15">
      <c r="A51" s="1" t="s">
        <v>293</v>
      </c>
      <c r="B51" s="3"/>
      <c r="C51" s="310" t="s">
        <v>304</v>
      </c>
      <c r="D51" s="311"/>
      <c r="E51" s="311"/>
      <c r="F51" s="311"/>
      <c r="G51" s="311"/>
      <c r="H51" s="311"/>
      <c r="I51" s="311"/>
      <c r="J51" s="311"/>
      <c r="K51" s="311"/>
      <c r="L51" s="312"/>
      <c r="M51" s="188">
        <v>-87481</v>
      </c>
      <c r="N51" s="189" t="s">
        <v>344</v>
      </c>
      <c r="Q51" s="51">
        <f>IF(AND(Q45="-",Q48="-"),"-",SUM(Q48)-SUM(Q45))</f>
        <v>-389298370</v>
      </c>
      <c r="BB51" s="222"/>
    </row>
    <row r="52" spans="1:54" s="51" customFormat="1" x14ac:dyDescent="0.15">
      <c r="A52" s="1" t="s">
        <v>303</v>
      </c>
      <c r="B52" s="3"/>
      <c r="C52" s="288" t="s">
        <v>306</v>
      </c>
      <c r="D52" s="289"/>
      <c r="E52" s="289"/>
      <c r="F52" s="289"/>
      <c r="G52" s="289"/>
      <c r="H52" s="289"/>
      <c r="I52" s="289"/>
      <c r="J52" s="289"/>
      <c r="K52" s="289"/>
      <c r="L52" s="290"/>
      <c r="M52" s="188">
        <v>4116969</v>
      </c>
      <c r="N52" s="189"/>
      <c r="Q52" s="51">
        <f>IF(AND(Q29="-",Q43="-",Q51="-"),"-",SUM(Q29,Q43,Q51))</f>
        <v>-87480520</v>
      </c>
      <c r="BB52" s="222"/>
    </row>
    <row r="53" spans="1:54" s="51" customFormat="1" ht="14.25" thickBot="1" x14ac:dyDescent="0.2">
      <c r="A53" s="1" t="s">
        <v>305</v>
      </c>
      <c r="B53" s="3"/>
      <c r="C53" s="291" t="s">
        <v>225</v>
      </c>
      <c r="D53" s="292"/>
      <c r="E53" s="292"/>
      <c r="F53" s="292"/>
      <c r="G53" s="292"/>
      <c r="H53" s="292"/>
      <c r="I53" s="292"/>
      <c r="J53" s="292"/>
      <c r="K53" s="292"/>
      <c r="L53" s="293"/>
      <c r="M53" s="194">
        <v>2395</v>
      </c>
      <c r="N53" s="189"/>
      <c r="Q53" s="51">
        <v>4116968801</v>
      </c>
      <c r="BB53" s="222"/>
    </row>
    <row r="54" spans="1:54" s="51" customFormat="1" ht="14.25" thickBot="1" x14ac:dyDescent="0.2">
      <c r="A54" s="1">
        <v>4435000</v>
      </c>
      <c r="B54" s="3"/>
      <c r="C54" s="294" t="s">
        <v>308</v>
      </c>
      <c r="D54" s="295"/>
      <c r="E54" s="295"/>
      <c r="F54" s="295"/>
      <c r="G54" s="295"/>
      <c r="H54" s="295"/>
      <c r="I54" s="295"/>
      <c r="J54" s="295"/>
      <c r="K54" s="295"/>
      <c r="L54" s="296"/>
      <c r="M54" s="195">
        <v>4031884</v>
      </c>
      <c r="N54" s="196" t="s">
        <v>344</v>
      </c>
      <c r="Q54" s="51">
        <v>2395302</v>
      </c>
      <c r="BB54" s="222"/>
    </row>
    <row r="55" spans="1:54" s="51" customFormat="1" ht="14.25" thickBot="1" x14ac:dyDescent="0.2">
      <c r="A55" s="1" t="s">
        <v>307</v>
      </c>
      <c r="B55" s="3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8"/>
      <c r="N55" s="199"/>
      <c r="Q55" s="51">
        <f>IF(COUNTIF(Q52:Q54,"-")=COUNTA(Q52:Q54),"-",SUM(Q52:Q54))</f>
        <v>4031883583</v>
      </c>
      <c r="BB55" s="222"/>
    </row>
    <row r="56" spans="1:54" s="51" customFormat="1" x14ac:dyDescent="0.15">
      <c r="A56" s="1"/>
      <c r="B56" s="3"/>
      <c r="C56" s="200" t="s">
        <v>310</v>
      </c>
      <c r="D56" s="201"/>
      <c r="E56" s="201"/>
      <c r="F56" s="201"/>
      <c r="G56" s="201"/>
      <c r="H56" s="201"/>
      <c r="I56" s="201"/>
      <c r="J56" s="201"/>
      <c r="K56" s="201"/>
      <c r="L56" s="201"/>
      <c r="M56" s="202">
        <v>378487</v>
      </c>
      <c r="N56" s="203"/>
      <c r="BB56" s="222"/>
    </row>
    <row r="57" spans="1:54" s="51" customFormat="1" x14ac:dyDescent="0.15">
      <c r="A57" s="1" t="s">
        <v>309</v>
      </c>
      <c r="B57" s="3"/>
      <c r="C57" s="204" t="s">
        <v>312</v>
      </c>
      <c r="D57" s="205"/>
      <c r="E57" s="205"/>
      <c r="F57" s="205"/>
      <c r="G57" s="205"/>
      <c r="H57" s="205"/>
      <c r="I57" s="205"/>
      <c r="J57" s="205"/>
      <c r="K57" s="205"/>
      <c r="L57" s="205"/>
      <c r="M57" s="188">
        <v>28179</v>
      </c>
      <c r="N57" s="189"/>
      <c r="Q57" s="51">
        <v>378486928</v>
      </c>
      <c r="BB57" s="222"/>
    </row>
    <row r="58" spans="1:54" s="51" customFormat="1" ht="14.25" thickBot="1" x14ac:dyDescent="0.2">
      <c r="A58" s="1" t="s">
        <v>311</v>
      </c>
      <c r="B58" s="3"/>
      <c r="C58" s="206" t="s">
        <v>314</v>
      </c>
      <c r="D58" s="207"/>
      <c r="E58" s="207"/>
      <c r="F58" s="207"/>
      <c r="G58" s="207"/>
      <c r="H58" s="207"/>
      <c r="I58" s="207"/>
      <c r="J58" s="207"/>
      <c r="K58" s="207"/>
      <c r="L58" s="207"/>
      <c r="M58" s="208">
        <v>406666</v>
      </c>
      <c r="N58" s="209"/>
      <c r="Q58" s="51">
        <v>28178695</v>
      </c>
      <c r="BB58" s="222"/>
    </row>
    <row r="59" spans="1:54" s="51" customFormat="1" ht="14.25" thickBot="1" x14ac:dyDescent="0.2">
      <c r="A59" s="1" t="s">
        <v>313</v>
      </c>
      <c r="B59" s="3"/>
      <c r="C59" s="210" t="s">
        <v>316</v>
      </c>
      <c r="D59" s="211"/>
      <c r="E59" s="212"/>
      <c r="F59" s="213"/>
      <c r="G59" s="213"/>
      <c r="H59" s="213"/>
      <c r="I59" s="213"/>
      <c r="J59" s="211"/>
      <c r="K59" s="211"/>
      <c r="L59" s="211"/>
      <c r="M59" s="195">
        <v>4438549</v>
      </c>
      <c r="N59" s="196" t="s">
        <v>344</v>
      </c>
      <c r="Q59" s="51">
        <f>IF(COUNTIF(Q57:Q58,"-")=COUNTA(Q57:Q58),"-",SUM(Q57:Q58))</f>
        <v>406665623</v>
      </c>
      <c r="BB59" s="222"/>
    </row>
    <row r="60" spans="1:54" s="51" customFormat="1" x14ac:dyDescent="0.15">
      <c r="A60" s="1" t="s">
        <v>315</v>
      </c>
      <c r="B60" s="3"/>
      <c r="C60" s="161"/>
      <c r="D60" s="161"/>
      <c r="E60" s="214"/>
      <c r="F60" s="215"/>
      <c r="G60" s="215"/>
      <c r="H60" s="215"/>
      <c r="I60" s="216"/>
      <c r="J60" s="217"/>
      <c r="K60" s="217"/>
      <c r="L60" s="217"/>
      <c r="M60" s="3"/>
      <c r="N60" s="3"/>
      <c r="Q60" s="51">
        <f>IF(AND(Q55="-",Q59="-"),"-",SUM(Q55,Q59))</f>
        <v>4438549206</v>
      </c>
      <c r="BB60" s="222"/>
    </row>
    <row r="61" spans="1:54" s="51" customFormat="1" ht="6.75" customHeight="1" x14ac:dyDescent="0.15">
      <c r="A61" s="1"/>
      <c r="B61" s="3"/>
      <c r="C61" s="161"/>
      <c r="E61" s="214"/>
      <c r="F61" s="215"/>
      <c r="G61" s="215"/>
      <c r="H61" s="215"/>
      <c r="I61" s="219"/>
      <c r="J61" s="217"/>
      <c r="K61" s="217"/>
      <c r="L61" s="217"/>
      <c r="M61" s="3"/>
      <c r="N61" s="3"/>
    </row>
    <row r="62" spans="1:54" s="51" customFormat="1" x14ac:dyDescent="0.15">
      <c r="A62" s="1"/>
      <c r="B62" s="3"/>
      <c r="C62" s="3"/>
      <c r="D62" s="218" t="s">
        <v>330</v>
      </c>
      <c r="E62" s="3"/>
      <c r="F62" s="3"/>
      <c r="G62" s="3"/>
      <c r="H62" s="3"/>
      <c r="I62" s="3"/>
      <c r="J62" s="3"/>
      <c r="K62" s="3"/>
      <c r="L62" s="3"/>
      <c r="M62" s="3"/>
      <c r="N62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to1470</dc:creator>
  <cp:lastModifiedBy>to1470</cp:lastModifiedBy>
  <cp:lastPrinted>2021-03-22T10:11:43Z</cp:lastPrinted>
  <dcterms:created xsi:type="dcterms:W3CDTF">2021-03-22T08:23:41Z</dcterms:created>
  <dcterms:modified xsi:type="dcterms:W3CDTF">2021-03-30T01:23:58Z</dcterms:modified>
</cp:coreProperties>
</file>