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72.17.0.142\0302市民課\002 市民係\012 毎月人口\☆外国人住民国籍別登録数\"/>
    </mc:Choice>
  </mc:AlternateContent>
  <xr:revisionPtr revIDLastSave="0" documentId="8_{43548711-72D0-4BDC-9F9D-9A1FF4744E3E}" xr6:coauthVersionLast="47" xr6:coauthVersionMax="47" xr10:uidLastSave="{00000000-0000-0000-0000-000000000000}"/>
  <bookViews>
    <workbookView xWindow="-120" yWindow="-120" windowWidth="29040" windowHeight="15840" xr2:uid="{587F3826-63FF-48FA-B310-9D7A5A87C513}"/>
  </bookViews>
  <sheets>
    <sheet name="R8.9" sheetId="433" r:id="rId1"/>
    <sheet name="R8.8" sheetId="432" r:id="rId2"/>
    <sheet name="R8.7" sheetId="431" r:id="rId3"/>
    <sheet name="R8.6" sheetId="430" r:id="rId4"/>
    <sheet name="R8.5" sheetId="429" r:id="rId5"/>
    <sheet name="R8.4" sheetId="428" r:id="rId6"/>
    <sheet name="R8.3" sheetId="427" r:id="rId7"/>
    <sheet name="R8.2" sheetId="426" r:id="rId8"/>
    <sheet name="R8.1" sheetId="425" r:id="rId9"/>
    <sheet name="R7.12" sheetId="424" r:id="rId10"/>
    <sheet name="R7.11" sheetId="423" r:id="rId11"/>
    <sheet name="R7.10" sheetId="422" r:id="rId12"/>
    <sheet name="R7.9" sheetId="421" r:id="rId13"/>
    <sheet name="R7.8" sheetId="420" r:id="rId14"/>
    <sheet name="R7.7" sheetId="419" r:id="rId15"/>
    <sheet name="R7.6" sheetId="418" r:id="rId16"/>
    <sheet name="R7.5" sheetId="417" r:id="rId17"/>
    <sheet name="R7.4" sheetId="415" r:id="rId18"/>
    <sheet name="R7.3" sheetId="414" r:id="rId19"/>
    <sheet name="R7.2" sheetId="413" r:id="rId20"/>
    <sheet name="R7.1" sheetId="411" r:id="rId21"/>
    <sheet name="R6.12" sheetId="410" r:id="rId22"/>
    <sheet name="R6.11" sheetId="409" r:id="rId23"/>
    <sheet name="R6.10" sheetId="408" r:id="rId24"/>
    <sheet name="R6.9" sheetId="407" r:id="rId25"/>
    <sheet name="R6.8" sheetId="406" r:id="rId26"/>
    <sheet name="R6.7" sheetId="405" r:id="rId27"/>
    <sheet name="R6.6" sheetId="403" r:id="rId28"/>
    <sheet name="R6.5" sheetId="404" r:id="rId29"/>
    <sheet name="R6.4" sheetId="402" r:id="rId30"/>
    <sheet name="R6.3" sheetId="401" r:id="rId31"/>
    <sheet name="R6.2" sheetId="400" r:id="rId32"/>
    <sheet name="R6.1" sheetId="399" r:id="rId33"/>
    <sheet name="R5.12" sheetId="398" r:id="rId34"/>
    <sheet name="R5.11" sheetId="397" r:id="rId35"/>
    <sheet name="R5.10" sheetId="396" r:id="rId36"/>
    <sheet name="R5.9" sheetId="395" r:id="rId37"/>
    <sheet name="R5.8" sheetId="394" r:id="rId38"/>
    <sheet name="R5.7" sheetId="393" r:id="rId39"/>
    <sheet name="R5.6" sheetId="392" r:id="rId40"/>
    <sheet name="R5.5" sheetId="391" r:id="rId41"/>
    <sheet name="R5.4" sheetId="390" r:id="rId42"/>
    <sheet name="R5.3" sheetId="389" r:id="rId43"/>
    <sheet name="R5.2" sheetId="388" r:id="rId44"/>
    <sheet name="R5.1" sheetId="387" r:id="rId45"/>
    <sheet name="R4.12" sheetId="386" r:id="rId46"/>
    <sheet name="R4.11" sheetId="385" r:id="rId47"/>
    <sheet name="R4.10" sheetId="384" r:id="rId48"/>
    <sheet name="R4.9" sheetId="383" r:id="rId49"/>
    <sheet name="R4.8" sheetId="378" r:id="rId50"/>
    <sheet name="R4.7" sheetId="382" r:id="rId51"/>
    <sheet name="R4.6" sheetId="381" r:id="rId52"/>
    <sheet name="R4.5" sheetId="380" r:id="rId53"/>
    <sheet name="R4.4" sheetId="379" r:id="rId54"/>
    <sheet name="R4.3月 " sheetId="371" r:id="rId55"/>
    <sheet name="R4.2月" sheetId="370" r:id="rId56"/>
    <sheet name="R4.1月 " sheetId="369" r:id="rId57"/>
    <sheet name="R3.12月 " sheetId="368" r:id="rId58"/>
    <sheet name="R3.11月" sheetId="367" r:id="rId59"/>
    <sheet name="R3.10月" sheetId="366" r:id="rId60"/>
    <sheet name="R3.9月" sheetId="365" r:id="rId61"/>
    <sheet name="R3.8月" sheetId="364" r:id="rId62"/>
    <sheet name="R3.7月 " sheetId="377" r:id="rId63"/>
    <sheet name="R3.6月" sheetId="362" r:id="rId64"/>
    <sheet name="R3.5月" sheetId="361" r:id="rId65"/>
    <sheet name="R3.4月" sheetId="360" r:id="rId66"/>
    <sheet name="R3.3月" sheetId="311" r:id="rId67"/>
    <sheet name="R3.2月" sheetId="359" r:id="rId68"/>
    <sheet name="R3.1月" sheetId="358" r:id="rId69"/>
    <sheet name="R2.12月 " sheetId="357" r:id="rId70"/>
    <sheet name="R2.11月" sheetId="356" r:id="rId71"/>
    <sheet name="R2.10月" sheetId="355" r:id="rId72"/>
    <sheet name="R2.9月 " sheetId="354" r:id="rId73"/>
    <sheet name="R2.8月" sheetId="353" r:id="rId74"/>
    <sheet name="R2.7月" sheetId="352" r:id="rId75"/>
    <sheet name="R2.6月" sheetId="351" r:id="rId76"/>
    <sheet name="R2.5月" sheetId="350" r:id="rId77"/>
    <sheet name="R2.4月 " sheetId="349" r:id="rId78"/>
    <sheet name="R2.3月" sheetId="348" r:id="rId79"/>
    <sheet name="R2.2月" sheetId="347" r:id="rId80"/>
    <sheet name="R2.1月" sheetId="346" r:id="rId81"/>
    <sheet name="R1.12月" sheetId="345" r:id="rId82"/>
    <sheet name="R1.11月" sheetId="344" r:id="rId83"/>
    <sheet name="R1.10月" sheetId="343" r:id="rId84"/>
    <sheet name="R1.9月 " sheetId="342" r:id="rId85"/>
    <sheet name="R1.8月" sheetId="341" r:id="rId86"/>
    <sheet name="R1.7月" sheetId="340" r:id="rId87"/>
    <sheet name="R1.6月" sheetId="339" r:id="rId88"/>
    <sheet name="R1.5月" sheetId="338" r:id="rId89"/>
    <sheet name="31.4月" sheetId="337" r:id="rId90"/>
    <sheet name="互換性レポート" sheetId="267" r:id="rId91"/>
  </sheets>
  <definedNames>
    <definedName name="_xlnm._FilterDatabase" localSheetId="47" hidden="1">'R4.10'!$A$4:$AF$55</definedName>
    <definedName name="_xlnm._FilterDatabase" localSheetId="46" hidden="1">'R4.11'!$A$4:$AF$55</definedName>
    <definedName name="_xlnm._FilterDatabase" localSheetId="45" hidden="1">'R4.12'!$A$4:$AF$55</definedName>
    <definedName name="_xlnm._FilterDatabase" localSheetId="53" hidden="1">'R4.4'!$A$4:$AF$56</definedName>
    <definedName name="_xlnm._FilterDatabase" localSheetId="52" hidden="1">'R4.5'!$A$4:$AF$56</definedName>
    <definedName name="_xlnm._FilterDatabase" localSheetId="51" hidden="1">'R4.6'!$A$4:$AF$56</definedName>
    <definedName name="_xlnm._FilterDatabase" localSheetId="50" hidden="1">'R4.7'!$A$4:$AF$56</definedName>
    <definedName name="_xlnm._FilterDatabase" localSheetId="48" hidden="1">'R4.9'!$A$4:$AF$55</definedName>
    <definedName name="_xlnm._FilterDatabase" localSheetId="44" hidden="1">'R5.1'!$A$4:$AF$55</definedName>
    <definedName name="_xlnm._FilterDatabase" localSheetId="35" hidden="1">'R5.10'!$A$3:$AW$55</definedName>
    <definedName name="_xlnm._FilterDatabase" localSheetId="34" hidden="1">'R5.11'!#REF!</definedName>
    <definedName name="_xlnm._FilterDatabase" localSheetId="33" hidden="1">'R5.12'!$A$3:$AW$55</definedName>
    <definedName name="_xlnm._FilterDatabase" localSheetId="43" hidden="1">'R5.2'!$A$3:$AF$55</definedName>
    <definedName name="_xlnm._FilterDatabase" localSheetId="42" hidden="1">'R5.3'!$A$3:$AF$54</definedName>
    <definedName name="_xlnm._FilterDatabase" localSheetId="41" hidden="1">'R5.4'!$A$3:$AF$54</definedName>
    <definedName name="_xlnm._FilterDatabase" localSheetId="40" hidden="1">'R5.5'!$A$3:$AF$54</definedName>
    <definedName name="_xlnm._FilterDatabase" localSheetId="39" hidden="1">'R5.6'!$A$3:$AF$54</definedName>
    <definedName name="_xlnm._FilterDatabase" localSheetId="38" hidden="1">'R5.7'!$A$3:$AF$54</definedName>
    <definedName name="_xlnm._FilterDatabase" localSheetId="37" hidden="1">'R5.8'!$A$3:$AW$55</definedName>
    <definedName name="_xlnm._FilterDatabase" localSheetId="36" hidden="1">'R5.9'!$A$3:$AW$55</definedName>
    <definedName name="_xlnm._FilterDatabase" localSheetId="32" hidden="1">'R6.1'!$A$3:$AW$55</definedName>
    <definedName name="_xlnm._FilterDatabase" localSheetId="23" hidden="1">'R6.10'!$A$3:$N$56</definedName>
    <definedName name="_xlnm._FilterDatabase" localSheetId="22" hidden="1">'R6.11'!$A$3:$N$56</definedName>
    <definedName name="_xlnm._FilterDatabase" localSheetId="21" hidden="1">'R6.12'!$A$3:$N$56</definedName>
    <definedName name="_xlnm._FilterDatabase" localSheetId="31" hidden="1">'R6.2'!$A$3:$AW$56</definedName>
    <definedName name="_xlnm._FilterDatabase" localSheetId="30" hidden="1">'R6.3'!$A$3:$AW$55</definedName>
    <definedName name="_xlnm._FilterDatabase" localSheetId="29" hidden="1">'R6.4'!$A$3:$N$55</definedName>
    <definedName name="_xlnm._FilterDatabase" localSheetId="28" hidden="1">'R6.5'!$A$3:$AW$55</definedName>
    <definedName name="_xlnm._FilterDatabase" localSheetId="27" hidden="1">'R6.6'!$A$3:$AW$55</definedName>
    <definedName name="_xlnm._FilterDatabase" localSheetId="26" hidden="1">'R6.7'!$A$1:$N$55</definedName>
    <definedName name="_xlnm._FilterDatabase" localSheetId="25" hidden="1">'R6.8'!$A$3:$N$55</definedName>
    <definedName name="_xlnm._FilterDatabase" localSheetId="24" hidden="1">'R6.9'!$A$3:$N$56</definedName>
    <definedName name="_xlnm.Print_Area" localSheetId="89">'31.4月'!$B$1:$Q$59</definedName>
    <definedName name="_xlnm.Print_Area" localSheetId="83">'R1.10月'!$B$1:$Q$59</definedName>
    <definedName name="_xlnm.Print_Area" localSheetId="82">'R1.11月'!$B$1:$Q$59</definedName>
    <definedName name="_xlnm.Print_Area" localSheetId="81">'R1.12月'!$B$1:$Q$59</definedName>
    <definedName name="_xlnm.Print_Area" localSheetId="88">'R1.5月'!$B$1:$Q$59</definedName>
    <definedName name="_xlnm.Print_Area" localSheetId="87">'R1.6月'!$B$1:$Q$59</definedName>
    <definedName name="_xlnm.Print_Area" localSheetId="86">'R1.7月'!$B$1:$Q$59</definedName>
    <definedName name="_xlnm.Print_Area" localSheetId="85">'R1.8月'!$B$1:$Q$59</definedName>
    <definedName name="_xlnm.Print_Area" localSheetId="84">'R1.9月 '!$B$1:$Q$59</definedName>
    <definedName name="_xlnm.Print_Area" localSheetId="71">'R2.10月'!$B$1:$Q$59</definedName>
    <definedName name="_xlnm.Print_Area" localSheetId="70">'R2.11月'!$B$1:$Q$59</definedName>
    <definedName name="_xlnm.Print_Area" localSheetId="69">'R2.12月 '!$B$1:$Q$59</definedName>
    <definedName name="_xlnm.Print_Area" localSheetId="80">'R2.1月'!$B$1:$Q$59</definedName>
    <definedName name="_xlnm.Print_Area" localSheetId="79">'R2.2月'!$B$1:$Q$59</definedName>
    <definedName name="_xlnm.Print_Area" localSheetId="78">'R2.3月'!$B$1:$Q$59</definedName>
    <definedName name="_xlnm.Print_Area" localSheetId="77">'R2.4月 '!$B$1:$Q$59</definedName>
    <definedName name="_xlnm.Print_Area" localSheetId="76">'R2.5月'!$B$1:$Q$59</definedName>
    <definedName name="_xlnm.Print_Area" localSheetId="75">'R2.6月'!$B$1:$Q$59</definedName>
    <definedName name="_xlnm.Print_Area" localSheetId="74">'R2.7月'!$B$1:$Q$59</definedName>
    <definedName name="_xlnm.Print_Area" localSheetId="73">'R2.8月'!$B$1:$Q$59</definedName>
    <definedName name="_xlnm.Print_Area" localSheetId="72">'R2.9月 '!$B$1:$Q$59</definedName>
    <definedName name="_xlnm.Print_Area" localSheetId="59">'R3.10月'!$B$1:$Q$59</definedName>
    <definedName name="_xlnm.Print_Area" localSheetId="58">'R3.11月'!$B$1:$Q$59</definedName>
    <definedName name="_xlnm.Print_Area" localSheetId="57">'R3.12月 '!$B$1:$Q$59</definedName>
    <definedName name="_xlnm.Print_Area" localSheetId="68">'R3.1月'!$B$1:$Q$59</definedName>
    <definedName name="_xlnm.Print_Area" localSheetId="67">'R3.2月'!$B$1:$Q$59</definedName>
    <definedName name="_xlnm.Print_Area" localSheetId="66">'R3.3月'!$B$1:$Q$59</definedName>
    <definedName name="_xlnm.Print_Area" localSheetId="65">'R3.4月'!$B$1:$Q$59</definedName>
    <definedName name="_xlnm.Print_Area" localSheetId="64">'R3.5月'!$B$1:$Q$59</definedName>
    <definedName name="_xlnm.Print_Area" localSheetId="63">'R3.6月'!$B$1:$Q$59</definedName>
    <definedName name="_xlnm.Print_Area" localSheetId="62">'R3.7月 '!$B$1:$Q$59</definedName>
    <definedName name="_xlnm.Print_Area" localSheetId="61">'R3.8月'!$B$1:$Q$59</definedName>
    <definedName name="_xlnm.Print_Area" localSheetId="60">'R3.9月'!$B$1:$Q$59</definedName>
    <definedName name="_xlnm.Print_Area" localSheetId="47">'R4.10'!$A$1:$N$58</definedName>
    <definedName name="_xlnm.Print_Area" localSheetId="46">'R4.11'!$A$1:$N$58</definedName>
    <definedName name="_xlnm.Print_Area" localSheetId="45">'R4.12'!$A$2:$N$61</definedName>
    <definedName name="_xlnm.Print_Area" localSheetId="56">'R4.1月 '!$B$1:$Q$59</definedName>
    <definedName name="_xlnm.Print_Area" localSheetId="55">'R4.2月'!$B$1:$Q$59</definedName>
    <definedName name="_xlnm.Print_Area" localSheetId="54">'R4.3月 '!$B$1:$Q$59</definedName>
    <definedName name="_xlnm.Print_Area" localSheetId="53">'R4.4'!$A$1:$N$61</definedName>
    <definedName name="_xlnm.Print_Area" localSheetId="52">'R4.5'!$A$1:$N$61</definedName>
    <definedName name="_xlnm.Print_Area" localSheetId="51">'R4.6'!$A$1:$N$61</definedName>
    <definedName name="_xlnm.Print_Area" localSheetId="50">'R4.7'!$A$1:$N$61</definedName>
    <definedName name="_xlnm.Print_Area" localSheetId="49">'R4.8'!$A$1:$N$60</definedName>
    <definedName name="_xlnm.Print_Area" localSheetId="48">'R4.9'!$A$1:$N$60</definedName>
    <definedName name="_xlnm.Print_Area" localSheetId="44">'R5.1'!$A$2:$N$61</definedName>
    <definedName name="_xlnm.Print_Area" localSheetId="35">'R5.10'!$A$1:$N$62</definedName>
    <definedName name="_xlnm.Print_Area" localSheetId="34">'R5.11'!$A$1:$N$61</definedName>
    <definedName name="_xlnm.Print_Area" localSheetId="33">'R5.12'!$A$1:$N$62</definedName>
    <definedName name="_xlnm.Print_Area" localSheetId="43">'R5.2'!$A$1:$N$60</definedName>
    <definedName name="_xlnm.Print_Area" localSheetId="42">'R5.3'!$A$1:$N$60</definedName>
    <definedName name="_xlnm.Print_Area" localSheetId="41">'R5.4'!$A$1:$N$60</definedName>
    <definedName name="_xlnm.Print_Area" localSheetId="40">'R5.5'!$A$1:$N$60</definedName>
    <definedName name="_xlnm.Print_Area" localSheetId="39">'R5.6'!$A$1:$N$60</definedName>
    <definedName name="_xlnm.Print_Area" localSheetId="38">'R5.7'!$A$1:$N$61</definedName>
    <definedName name="_xlnm.Print_Area" localSheetId="37">'R5.8'!$A$1:$N$62</definedName>
    <definedName name="_xlnm.Print_Area" localSheetId="36">'R5.9'!$A$1:$N$62</definedName>
    <definedName name="_xlnm.Print_Area" localSheetId="32">'R6.1'!$A$1:$N$62</definedName>
    <definedName name="_xlnm.Print_Area" localSheetId="23">'R6.10'!$A$1:$N$63</definedName>
    <definedName name="_xlnm.Print_Area" localSheetId="22">'R6.11'!$A$1:$N$63</definedName>
    <definedName name="_xlnm.Print_Area" localSheetId="21">'R6.12'!$A$1:$N$63</definedName>
    <definedName name="_xlnm.Print_Area" localSheetId="31">'R6.2'!$A$1:$N$62</definedName>
    <definedName name="_xlnm.Print_Area" localSheetId="30">'R6.3'!$A$1:$N$62</definedName>
    <definedName name="_xlnm.Print_Area" localSheetId="29">'R6.4'!$A$1:$N$62</definedName>
    <definedName name="_xlnm.Print_Area" localSheetId="28">'R6.5'!$A$1:$N$62</definedName>
    <definedName name="_xlnm.Print_Area" localSheetId="27">'R6.6'!$A$1:$N$62</definedName>
    <definedName name="_xlnm.Print_Area" localSheetId="26">'R6.7'!$A$1:$N$62</definedName>
    <definedName name="_xlnm.Print_Area" localSheetId="25">'R6.8'!$A$1:$N$62</definedName>
    <definedName name="_xlnm.Print_Area" localSheetId="24">'R6.9'!$A$1:$N$63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7" i="433" l="1"/>
  <c r="D47" i="433"/>
  <c r="E47" i="433"/>
  <c r="C47" i="433"/>
  <c r="L10" i="433"/>
  <c r="K10" i="433"/>
  <c r="J10" i="433"/>
  <c r="F46" i="432"/>
  <c r="L10" i="432"/>
  <c r="E46" i="432"/>
  <c r="D46" i="432"/>
  <c r="C46" i="432"/>
  <c r="K10" i="432"/>
  <c r="J10" i="432"/>
  <c r="F46" i="431"/>
  <c r="E46" i="431"/>
  <c r="D46" i="431"/>
  <c r="C46" i="431"/>
  <c r="L10" i="431"/>
  <c r="K10" i="431"/>
  <c r="J10" i="431"/>
  <c r="L10" i="430"/>
  <c r="F47" i="430"/>
  <c r="E47" i="430"/>
  <c r="D47" i="430"/>
  <c r="C47" i="430"/>
  <c r="K10" i="430"/>
  <c r="J10" i="430"/>
  <c r="C47" i="429"/>
  <c r="D47" i="429"/>
  <c r="E47" i="429"/>
  <c r="F47" i="429"/>
  <c r="L10" i="429"/>
  <c r="K10" i="429"/>
  <c r="J10" i="429"/>
  <c r="F46" i="428"/>
  <c r="E46" i="428"/>
  <c r="D46" i="428"/>
  <c r="C46" i="428"/>
  <c r="L10" i="428"/>
  <c r="K10" i="428"/>
  <c r="J10" i="428"/>
  <c r="F42" i="427"/>
  <c r="E42" i="427"/>
  <c r="D42" i="427"/>
  <c r="C42" i="427"/>
  <c r="J10" i="427"/>
  <c r="L10" i="427"/>
  <c r="K10" i="427"/>
  <c r="F42" i="426"/>
  <c r="E42" i="426"/>
  <c r="D42" i="426"/>
  <c r="C42" i="426"/>
  <c r="L10" i="426"/>
  <c r="K10" i="426"/>
  <c r="J10" i="426"/>
  <c r="L10" i="425"/>
  <c r="K10" i="425"/>
  <c r="J10" i="425"/>
  <c r="F43" i="425"/>
  <c r="E43" i="425"/>
  <c r="D43" i="425"/>
  <c r="C43" i="425"/>
  <c r="L10" i="424"/>
  <c r="K10" i="424"/>
  <c r="J10" i="424"/>
  <c r="F43" i="424"/>
  <c r="E43" i="424"/>
  <c r="D43" i="424"/>
  <c r="C43" i="424"/>
  <c r="I57" i="423"/>
  <c r="H57" i="423"/>
  <c r="E57" i="423"/>
  <c r="D57" i="423"/>
  <c r="C57" i="423"/>
  <c r="B57" i="423"/>
  <c r="M56" i="423"/>
  <c r="K56" i="423"/>
  <c r="L56" i="423"/>
  <c r="J56" i="423"/>
  <c r="G56" i="423"/>
  <c r="F56" i="423"/>
  <c r="M55" i="423"/>
  <c r="K55" i="423"/>
  <c r="L55" i="423"/>
  <c r="J55" i="423"/>
  <c r="G55" i="423"/>
  <c r="F55" i="423"/>
  <c r="M54" i="423"/>
  <c r="K54" i="423"/>
  <c r="L54" i="423"/>
  <c r="J54" i="423"/>
  <c r="G54" i="423"/>
  <c r="F54" i="423"/>
  <c r="M53" i="423"/>
  <c r="K53" i="423"/>
  <c r="L53" i="423"/>
  <c r="J53" i="423"/>
  <c r="G53" i="423"/>
  <c r="F53" i="423"/>
  <c r="M52" i="423"/>
  <c r="K52" i="423"/>
  <c r="L52" i="423"/>
  <c r="J52" i="423"/>
  <c r="G52" i="423"/>
  <c r="F52" i="423"/>
  <c r="M51" i="423"/>
  <c r="K51" i="423"/>
  <c r="L51" i="423"/>
  <c r="J51" i="423"/>
  <c r="G51" i="423"/>
  <c r="F51" i="423"/>
  <c r="M50" i="423"/>
  <c r="K50" i="423"/>
  <c r="L50" i="423"/>
  <c r="J50" i="423"/>
  <c r="G50" i="423"/>
  <c r="F50" i="423"/>
  <c r="M49" i="423"/>
  <c r="K49" i="423"/>
  <c r="L49" i="423"/>
  <c r="J49" i="423"/>
  <c r="G49" i="423"/>
  <c r="F49" i="423"/>
  <c r="M48" i="423"/>
  <c r="K48" i="423"/>
  <c r="L48" i="423"/>
  <c r="J48" i="423"/>
  <c r="G48" i="423"/>
  <c r="F48" i="423"/>
  <c r="M47" i="423"/>
  <c r="K47" i="423"/>
  <c r="L47" i="423"/>
  <c r="J47" i="423"/>
  <c r="G47" i="423"/>
  <c r="F47" i="423"/>
  <c r="M46" i="423"/>
  <c r="K46" i="423"/>
  <c r="L46" i="423"/>
  <c r="J46" i="423"/>
  <c r="G46" i="423"/>
  <c r="F46" i="423"/>
  <c r="M45" i="423"/>
  <c r="K45" i="423"/>
  <c r="L45" i="423"/>
  <c r="J45" i="423"/>
  <c r="G45" i="423"/>
  <c r="F45" i="423"/>
  <c r="M44" i="423"/>
  <c r="K44" i="423"/>
  <c r="L44" i="423"/>
  <c r="J44" i="423"/>
  <c r="G44" i="423"/>
  <c r="F44" i="423"/>
  <c r="M43" i="423"/>
  <c r="K43" i="423"/>
  <c r="L43" i="423"/>
  <c r="J43" i="423"/>
  <c r="G43" i="423"/>
  <c r="F43" i="423"/>
  <c r="M42" i="423"/>
  <c r="K42" i="423"/>
  <c r="L42" i="423"/>
  <c r="J42" i="423"/>
  <c r="G42" i="423"/>
  <c r="F42" i="423"/>
  <c r="M41" i="423"/>
  <c r="K41" i="423"/>
  <c r="L41" i="423"/>
  <c r="J41" i="423"/>
  <c r="G41" i="423"/>
  <c r="F41" i="423"/>
  <c r="M40" i="423"/>
  <c r="K40" i="423"/>
  <c r="L40" i="423"/>
  <c r="J40" i="423"/>
  <c r="G40" i="423"/>
  <c r="F40" i="423"/>
  <c r="M39" i="423"/>
  <c r="K39" i="423"/>
  <c r="L39" i="423"/>
  <c r="J39" i="423"/>
  <c r="G39" i="423"/>
  <c r="F39" i="423"/>
  <c r="M38" i="423"/>
  <c r="K38" i="423"/>
  <c r="L38" i="423"/>
  <c r="J38" i="423"/>
  <c r="G38" i="423"/>
  <c r="F38" i="423"/>
  <c r="M37" i="423"/>
  <c r="K37" i="423"/>
  <c r="L37" i="423"/>
  <c r="J37" i="423"/>
  <c r="G37" i="423"/>
  <c r="F37" i="423"/>
  <c r="M36" i="423"/>
  <c r="K36" i="423"/>
  <c r="L36" i="423"/>
  <c r="J36" i="423"/>
  <c r="G36" i="423"/>
  <c r="F36" i="423"/>
  <c r="M35" i="423"/>
  <c r="K35" i="423"/>
  <c r="L35" i="423"/>
  <c r="J35" i="423"/>
  <c r="G35" i="423"/>
  <c r="F35" i="423"/>
  <c r="M34" i="423"/>
  <c r="K34" i="423"/>
  <c r="L34" i="423"/>
  <c r="J34" i="423"/>
  <c r="G34" i="423"/>
  <c r="F34" i="423"/>
  <c r="M33" i="423"/>
  <c r="K33" i="423"/>
  <c r="L33" i="423"/>
  <c r="J33" i="423"/>
  <c r="G33" i="423"/>
  <c r="F33" i="423"/>
  <c r="M32" i="423"/>
  <c r="K32" i="423"/>
  <c r="L32" i="423"/>
  <c r="J32" i="423"/>
  <c r="G32" i="423"/>
  <c r="F32" i="423"/>
  <c r="M31" i="423"/>
  <c r="K31" i="423"/>
  <c r="L31" i="423"/>
  <c r="J31" i="423"/>
  <c r="G31" i="423"/>
  <c r="F31" i="423"/>
  <c r="M30" i="423"/>
  <c r="K30" i="423"/>
  <c r="L30" i="423"/>
  <c r="J30" i="423"/>
  <c r="G30" i="423"/>
  <c r="F30" i="423"/>
  <c r="M29" i="423"/>
  <c r="K29" i="423"/>
  <c r="L29" i="423"/>
  <c r="J29" i="423"/>
  <c r="G29" i="423"/>
  <c r="F29" i="423"/>
  <c r="M28" i="423"/>
  <c r="K28" i="423"/>
  <c r="L28" i="423"/>
  <c r="J28" i="423"/>
  <c r="G28" i="423"/>
  <c r="F28" i="423"/>
  <c r="M27" i="423"/>
  <c r="K27" i="423"/>
  <c r="L27" i="423"/>
  <c r="J27" i="423"/>
  <c r="G27" i="423"/>
  <c r="F27" i="423"/>
  <c r="M26" i="423"/>
  <c r="K26" i="423"/>
  <c r="L26" i="423"/>
  <c r="J26" i="423"/>
  <c r="G26" i="423"/>
  <c r="F26" i="423"/>
  <c r="M25" i="423"/>
  <c r="K25" i="423"/>
  <c r="L25" i="423"/>
  <c r="J25" i="423"/>
  <c r="G25" i="423"/>
  <c r="F25" i="423"/>
  <c r="M24" i="423"/>
  <c r="K24" i="423"/>
  <c r="L24" i="423"/>
  <c r="J24" i="423"/>
  <c r="G24" i="423"/>
  <c r="F24" i="423"/>
  <c r="M23" i="423"/>
  <c r="K23" i="423"/>
  <c r="L23" i="423"/>
  <c r="J23" i="423"/>
  <c r="G23" i="423"/>
  <c r="F23" i="423"/>
  <c r="M22" i="423"/>
  <c r="K22" i="423"/>
  <c r="L22" i="423"/>
  <c r="J22" i="423"/>
  <c r="G22" i="423"/>
  <c r="F22" i="423"/>
  <c r="M21" i="423"/>
  <c r="K21" i="423"/>
  <c r="L21" i="423"/>
  <c r="J21" i="423"/>
  <c r="G21" i="423"/>
  <c r="F21" i="423"/>
  <c r="M20" i="423"/>
  <c r="K20" i="423"/>
  <c r="L20" i="423"/>
  <c r="J20" i="423"/>
  <c r="G20" i="423"/>
  <c r="F20" i="423"/>
  <c r="M19" i="423"/>
  <c r="K19" i="423"/>
  <c r="L19" i="423"/>
  <c r="J19" i="423"/>
  <c r="G19" i="423"/>
  <c r="F19" i="423"/>
  <c r="M18" i="423"/>
  <c r="K18" i="423"/>
  <c r="L18" i="423"/>
  <c r="J18" i="423"/>
  <c r="G18" i="423"/>
  <c r="F18" i="423"/>
  <c r="M17" i="423"/>
  <c r="K17" i="423"/>
  <c r="L17" i="423"/>
  <c r="J17" i="423"/>
  <c r="G17" i="423"/>
  <c r="F17" i="423"/>
  <c r="M16" i="423"/>
  <c r="K16" i="423"/>
  <c r="L16" i="423"/>
  <c r="J16" i="423"/>
  <c r="G16" i="423"/>
  <c r="F16" i="423"/>
  <c r="M15" i="423"/>
  <c r="K15" i="423"/>
  <c r="L15" i="423"/>
  <c r="J15" i="423"/>
  <c r="G15" i="423"/>
  <c r="F15" i="423"/>
  <c r="M14" i="423"/>
  <c r="K14" i="423"/>
  <c r="L14" i="423"/>
  <c r="J14" i="423"/>
  <c r="G14" i="423"/>
  <c r="F14" i="423"/>
  <c r="M13" i="423"/>
  <c r="K13" i="423"/>
  <c r="L13" i="423"/>
  <c r="J13" i="423"/>
  <c r="G13" i="423"/>
  <c r="F13" i="423"/>
  <c r="M12" i="423"/>
  <c r="K12" i="423"/>
  <c r="L12" i="423"/>
  <c r="J12" i="423"/>
  <c r="G12" i="423"/>
  <c r="F12" i="423"/>
  <c r="M11" i="423"/>
  <c r="K11" i="423"/>
  <c r="L11" i="423"/>
  <c r="J11" i="423"/>
  <c r="G11" i="423"/>
  <c r="F11" i="423"/>
  <c r="M10" i="423"/>
  <c r="K10" i="423"/>
  <c r="L10" i="423"/>
  <c r="J10" i="423"/>
  <c r="G10" i="423"/>
  <c r="F10" i="423"/>
  <c r="M9" i="423"/>
  <c r="K9" i="423"/>
  <c r="L9" i="423"/>
  <c r="J9" i="423"/>
  <c r="G9" i="423"/>
  <c r="F9" i="423"/>
  <c r="M8" i="423"/>
  <c r="K8" i="423"/>
  <c r="L8" i="423"/>
  <c r="J8" i="423"/>
  <c r="G8" i="423"/>
  <c r="F8" i="423"/>
  <c r="M7" i="423"/>
  <c r="K7" i="423"/>
  <c r="L7" i="423"/>
  <c r="J7" i="423"/>
  <c r="G7" i="423"/>
  <c r="F7" i="423"/>
  <c r="M6" i="423"/>
  <c r="K6" i="423"/>
  <c r="L6" i="423"/>
  <c r="J6" i="423"/>
  <c r="G6" i="423"/>
  <c r="F6" i="423"/>
  <c r="AS5" i="423"/>
  <c r="AR5" i="423"/>
  <c r="AQ5" i="423"/>
  <c r="AP5" i="423"/>
  <c r="AO5" i="423"/>
  <c r="AN5" i="423"/>
  <c r="AM5" i="423"/>
  <c r="AL5" i="423"/>
  <c r="AK5" i="423"/>
  <c r="AJ5" i="423"/>
  <c r="AI5" i="423"/>
  <c r="AH5" i="423"/>
  <c r="M5" i="423"/>
  <c r="K5" i="423"/>
  <c r="L5" i="423"/>
  <c r="J5" i="423"/>
  <c r="G5" i="423"/>
  <c r="F5" i="423"/>
  <c r="AD4" i="423"/>
  <c r="AC4" i="423"/>
  <c r="M4" i="423"/>
  <c r="K4" i="423"/>
  <c r="L4" i="423"/>
  <c r="J4" i="423"/>
  <c r="G4" i="423"/>
  <c r="F4" i="423"/>
  <c r="K6" i="422"/>
  <c r="L6" i="422"/>
  <c r="K7" i="422"/>
  <c r="L7" i="422"/>
  <c r="J10" i="422"/>
  <c r="K10" i="422"/>
  <c r="L10" i="422"/>
  <c r="K11" i="422"/>
  <c r="L11" i="422"/>
  <c r="J14" i="422"/>
  <c r="K14" i="422"/>
  <c r="L14" i="422"/>
  <c r="K15" i="422"/>
  <c r="L15" i="422"/>
  <c r="K19" i="422"/>
  <c r="L19" i="422"/>
  <c r="J22" i="422"/>
  <c r="K22" i="422"/>
  <c r="L22" i="422"/>
  <c r="K26" i="422"/>
  <c r="L26" i="422"/>
  <c r="K27" i="422"/>
  <c r="L27" i="422"/>
  <c r="J30" i="422"/>
  <c r="J34" i="422"/>
  <c r="K34" i="422"/>
  <c r="L34" i="422"/>
  <c r="K35" i="422"/>
  <c r="L35" i="422"/>
  <c r="J38" i="422"/>
  <c r="K38" i="422"/>
  <c r="L38" i="422"/>
  <c r="K39" i="422"/>
  <c r="L39" i="422"/>
  <c r="J42" i="422"/>
  <c r="K42" i="422"/>
  <c r="L42" i="422"/>
  <c r="K43" i="422"/>
  <c r="L43" i="422"/>
  <c r="K46" i="422"/>
  <c r="L46" i="422"/>
  <c r="J50" i="422"/>
  <c r="K50" i="422"/>
  <c r="L50" i="422"/>
  <c r="K51" i="422"/>
  <c r="L51" i="422"/>
  <c r="K54" i="422"/>
  <c r="L54" i="422"/>
  <c r="K55" i="422"/>
  <c r="L55" i="422"/>
  <c r="K31" i="422"/>
  <c r="L31" i="422"/>
  <c r="J49" i="422"/>
  <c r="J53" i="422"/>
  <c r="J56" i="422"/>
  <c r="K36" i="422"/>
  <c r="L36" i="422"/>
  <c r="J33" i="422"/>
  <c r="K9" i="422"/>
  <c r="L9" i="422"/>
  <c r="J9" i="422"/>
  <c r="G55" i="422"/>
  <c r="J55" i="422"/>
  <c r="F52" i="422"/>
  <c r="K52" i="422"/>
  <c r="L52" i="422"/>
  <c r="F51" i="422"/>
  <c r="G50" i="422"/>
  <c r="F50" i="422"/>
  <c r="K49" i="422"/>
  <c r="L49" i="422"/>
  <c r="G47" i="422"/>
  <c r="J47" i="422"/>
  <c r="J45" i="422"/>
  <c r="G44" i="422"/>
  <c r="F42" i="422"/>
  <c r="J40" i="422"/>
  <c r="G39" i="422"/>
  <c r="J39" i="422"/>
  <c r="F38" i="422"/>
  <c r="K37" i="422"/>
  <c r="L37" i="422"/>
  <c r="J37" i="422"/>
  <c r="J36" i="422"/>
  <c r="G35" i="422"/>
  <c r="J35" i="422"/>
  <c r="F33" i="422"/>
  <c r="G32" i="422"/>
  <c r="J32" i="422"/>
  <c r="J31" i="422"/>
  <c r="K30" i="422"/>
  <c r="L30" i="422"/>
  <c r="K29" i="422"/>
  <c r="L29" i="422"/>
  <c r="G28" i="422"/>
  <c r="J28" i="422"/>
  <c r="J27" i="422"/>
  <c r="G26" i="422"/>
  <c r="J26" i="422"/>
  <c r="K25" i="422"/>
  <c r="L25" i="422"/>
  <c r="F25" i="422"/>
  <c r="G23" i="422"/>
  <c r="J23" i="422"/>
  <c r="J21" i="422"/>
  <c r="G19" i="422"/>
  <c r="J19" i="422"/>
  <c r="K18" i="422"/>
  <c r="L18" i="422"/>
  <c r="K16" i="422"/>
  <c r="L16" i="422"/>
  <c r="F16" i="422"/>
  <c r="G15" i="422"/>
  <c r="J15" i="422"/>
  <c r="G14" i="422"/>
  <c r="J13" i="422"/>
  <c r="G12" i="422"/>
  <c r="K12" i="422"/>
  <c r="L12" i="422"/>
  <c r="F12" i="422"/>
  <c r="G11" i="422"/>
  <c r="K8" i="422"/>
  <c r="L8" i="422"/>
  <c r="G7" i="422"/>
  <c r="J7" i="422"/>
  <c r="G6" i="422"/>
  <c r="F6" i="422"/>
  <c r="D57" i="422"/>
  <c r="J5" i="422"/>
  <c r="K4" i="422"/>
  <c r="L4" i="422"/>
  <c r="K56" i="422"/>
  <c r="L56" i="422"/>
  <c r="G56" i="422"/>
  <c r="F56" i="422"/>
  <c r="G54" i="422"/>
  <c r="K53" i="422"/>
  <c r="L53" i="422"/>
  <c r="G53" i="422"/>
  <c r="G49" i="422"/>
  <c r="K48" i="422"/>
  <c r="L48" i="422"/>
  <c r="G48" i="422"/>
  <c r="J46" i="422"/>
  <c r="F46" i="422"/>
  <c r="K45" i="422"/>
  <c r="L45" i="422"/>
  <c r="G45" i="422"/>
  <c r="K44" i="422"/>
  <c r="L44" i="422"/>
  <c r="F44" i="422"/>
  <c r="K41" i="422"/>
  <c r="L41" i="422"/>
  <c r="J41" i="422"/>
  <c r="G41" i="422"/>
  <c r="G38" i="422"/>
  <c r="G37" i="422"/>
  <c r="G36" i="422"/>
  <c r="G34" i="422"/>
  <c r="K33" i="422"/>
  <c r="L33" i="422"/>
  <c r="K28" i="422"/>
  <c r="L28" i="422"/>
  <c r="G27" i="422"/>
  <c r="J25" i="422"/>
  <c r="G22" i="422"/>
  <c r="F22" i="422"/>
  <c r="F19" i="422"/>
  <c r="F18" i="422"/>
  <c r="J16" i="422"/>
  <c r="J12" i="422"/>
  <c r="G9" i="422"/>
  <c r="AS5" i="422"/>
  <c r="AR5" i="422"/>
  <c r="AL5" i="422"/>
  <c r="AD4" i="422"/>
  <c r="AB5" i="422"/>
  <c r="AC4" i="422"/>
  <c r="U5" i="422"/>
  <c r="Y5" i="422"/>
  <c r="J4" i="422"/>
  <c r="F4" i="422"/>
  <c r="K56" i="421"/>
  <c r="L56" i="421"/>
  <c r="J56" i="421"/>
  <c r="G56" i="421"/>
  <c r="F56" i="421"/>
  <c r="K55" i="421"/>
  <c r="L55" i="421"/>
  <c r="G55" i="421"/>
  <c r="J55" i="421"/>
  <c r="K54" i="421"/>
  <c r="L54" i="421"/>
  <c r="G54" i="421"/>
  <c r="F54" i="421"/>
  <c r="J54" i="421"/>
  <c r="G53" i="421"/>
  <c r="F53" i="421"/>
  <c r="G52" i="421"/>
  <c r="J52" i="421"/>
  <c r="G51" i="421"/>
  <c r="F51" i="421"/>
  <c r="F50" i="421"/>
  <c r="G50" i="421"/>
  <c r="J50" i="421"/>
  <c r="G49" i="421"/>
  <c r="F49" i="421"/>
  <c r="G48" i="421"/>
  <c r="F48" i="421"/>
  <c r="J48" i="421"/>
  <c r="J47" i="421"/>
  <c r="G47" i="421"/>
  <c r="F47" i="421"/>
  <c r="J46" i="421"/>
  <c r="F46" i="421"/>
  <c r="G46" i="421"/>
  <c r="J45" i="421"/>
  <c r="F45" i="421"/>
  <c r="G45" i="421"/>
  <c r="K44" i="421"/>
  <c r="L44" i="421"/>
  <c r="G44" i="421"/>
  <c r="F44" i="421"/>
  <c r="J44" i="421"/>
  <c r="G43" i="421"/>
  <c r="F43" i="421"/>
  <c r="G42" i="421"/>
  <c r="F42" i="421"/>
  <c r="G41" i="421"/>
  <c r="J41" i="421"/>
  <c r="J40" i="421"/>
  <c r="G40" i="421"/>
  <c r="F40" i="421"/>
  <c r="K39" i="421"/>
  <c r="L39" i="421"/>
  <c r="G39" i="421"/>
  <c r="J39" i="421"/>
  <c r="K38" i="421"/>
  <c r="L38" i="421"/>
  <c r="G38" i="421"/>
  <c r="F38" i="421"/>
  <c r="J38" i="421"/>
  <c r="F37" i="421"/>
  <c r="F36" i="421"/>
  <c r="G36" i="421"/>
  <c r="J36" i="421"/>
  <c r="K35" i="421"/>
  <c r="L35" i="421"/>
  <c r="J35" i="421"/>
  <c r="F34" i="421"/>
  <c r="G34" i="421"/>
  <c r="J34" i="421"/>
  <c r="G33" i="421"/>
  <c r="F33" i="421"/>
  <c r="K32" i="421"/>
  <c r="L32" i="421"/>
  <c r="G32" i="421"/>
  <c r="F32" i="421"/>
  <c r="J32" i="421"/>
  <c r="K31" i="421"/>
  <c r="L31" i="421"/>
  <c r="G31" i="421"/>
  <c r="F31" i="421"/>
  <c r="J30" i="421"/>
  <c r="G30" i="421"/>
  <c r="F30" i="421"/>
  <c r="G29" i="421"/>
  <c r="F29" i="421"/>
  <c r="K28" i="421"/>
  <c r="L28" i="421"/>
  <c r="G28" i="421"/>
  <c r="F28" i="421"/>
  <c r="J28" i="421"/>
  <c r="AO5" i="421"/>
  <c r="F27" i="421"/>
  <c r="G26" i="421"/>
  <c r="J26" i="421"/>
  <c r="G25" i="421"/>
  <c r="F25" i="421"/>
  <c r="F24" i="421"/>
  <c r="J24" i="421"/>
  <c r="G23" i="421"/>
  <c r="F23" i="421"/>
  <c r="K23" i="421"/>
  <c r="L23" i="421"/>
  <c r="F22" i="421"/>
  <c r="G22" i="421"/>
  <c r="J22" i="421"/>
  <c r="K21" i="421"/>
  <c r="L21" i="421"/>
  <c r="G21" i="421"/>
  <c r="F21" i="421"/>
  <c r="G20" i="421"/>
  <c r="F20" i="421"/>
  <c r="J20" i="421"/>
  <c r="G19" i="421"/>
  <c r="K19" i="421"/>
  <c r="L19" i="421"/>
  <c r="J19" i="421"/>
  <c r="J18" i="421"/>
  <c r="G18" i="421"/>
  <c r="F18" i="421"/>
  <c r="K17" i="421"/>
  <c r="L17" i="421"/>
  <c r="F17" i="421"/>
  <c r="G16" i="421"/>
  <c r="J16" i="421"/>
  <c r="G15" i="421"/>
  <c r="F15" i="421"/>
  <c r="F14" i="421"/>
  <c r="J14" i="421"/>
  <c r="G13" i="421"/>
  <c r="K13" i="421"/>
  <c r="L13" i="421"/>
  <c r="J13" i="421"/>
  <c r="F12" i="421"/>
  <c r="G12" i="421"/>
  <c r="J12" i="421"/>
  <c r="F11" i="421"/>
  <c r="K11" i="421"/>
  <c r="L11" i="421"/>
  <c r="G10" i="421"/>
  <c r="F10" i="421"/>
  <c r="K9" i="421"/>
  <c r="L9" i="421"/>
  <c r="G9" i="421"/>
  <c r="J9" i="421"/>
  <c r="J8" i="421"/>
  <c r="G8" i="421"/>
  <c r="F8" i="421"/>
  <c r="K7" i="421"/>
  <c r="L7" i="421"/>
  <c r="F7" i="421"/>
  <c r="E57" i="421"/>
  <c r="AS5" i="421"/>
  <c r="J6" i="421"/>
  <c r="AM5" i="421"/>
  <c r="AL5" i="421"/>
  <c r="I57" i="421"/>
  <c r="AQ5" i="421"/>
  <c r="F5" i="421"/>
  <c r="AD4" i="421"/>
  <c r="Z5" i="421"/>
  <c r="AC4" i="421"/>
  <c r="Y5" i="421"/>
  <c r="G4" i="421"/>
  <c r="F4" i="421"/>
  <c r="K57" i="420"/>
  <c r="L57" i="420"/>
  <c r="F57" i="420"/>
  <c r="M57" i="420"/>
  <c r="J57" i="420"/>
  <c r="K56" i="420"/>
  <c r="L56" i="420"/>
  <c r="J56" i="420"/>
  <c r="G56" i="420"/>
  <c r="F56" i="420"/>
  <c r="M55" i="420"/>
  <c r="K55" i="420"/>
  <c r="L55" i="420"/>
  <c r="J55" i="420"/>
  <c r="G55" i="420"/>
  <c r="F55" i="420"/>
  <c r="K54" i="420"/>
  <c r="L54" i="420"/>
  <c r="J54" i="420"/>
  <c r="G54" i="420"/>
  <c r="F54" i="420"/>
  <c r="K53" i="420"/>
  <c r="L53" i="420"/>
  <c r="J53" i="420"/>
  <c r="G53" i="420"/>
  <c r="F53" i="420"/>
  <c r="K52" i="420"/>
  <c r="L52" i="420"/>
  <c r="J52" i="420"/>
  <c r="G52" i="420"/>
  <c r="F52" i="420"/>
  <c r="M51" i="420"/>
  <c r="K51" i="420"/>
  <c r="L51" i="420"/>
  <c r="J51" i="420"/>
  <c r="G51" i="420"/>
  <c r="F51" i="420"/>
  <c r="K50" i="420"/>
  <c r="L50" i="420"/>
  <c r="J50" i="420"/>
  <c r="G50" i="420"/>
  <c r="F50" i="420"/>
  <c r="K49" i="420"/>
  <c r="L49" i="420"/>
  <c r="J49" i="420"/>
  <c r="G49" i="420"/>
  <c r="F49" i="420"/>
  <c r="K48" i="420"/>
  <c r="L48" i="420"/>
  <c r="J48" i="420"/>
  <c r="G48" i="420"/>
  <c r="F48" i="420"/>
  <c r="M47" i="420"/>
  <c r="K47" i="420"/>
  <c r="L47" i="420"/>
  <c r="J47" i="420"/>
  <c r="G47" i="420"/>
  <c r="F47" i="420"/>
  <c r="K46" i="420"/>
  <c r="L46" i="420"/>
  <c r="J46" i="420"/>
  <c r="G46" i="420"/>
  <c r="F46" i="420"/>
  <c r="K45" i="420"/>
  <c r="L45" i="420"/>
  <c r="J45" i="420"/>
  <c r="G45" i="420"/>
  <c r="F45" i="420"/>
  <c r="K44" i="420"/>
  <c r="L44" i="420"/>
  <c r="J44" i="420"/>
  <c r="G44" i="420"/>
  <c r="F44" i="420"/>
  <c r="M43" i="420"/>
  <c r="K43" i="420"/>
  <c r="L43" i="420"/>
  <c r="J43" i="420"/>
  <c r="G43" i="420"/>
  <c r="F43" i="420"/>
  <c r="K42" i="420"/>
  <c r="L42" i="420"/>
  <c r="J42" i="420"/>
  <c r="G42" i="420"/>
  <c r="F42" i="420"/>
  <c r="K41" i="420"/>
  <c r="L41" i="420"/>
  <c r="J41" i="420"/>
  <c r="G41" i="420"/>
  <c r="F41" i="420"/>
  <c r="K40" i="420"/>
  <c r="L40" i="420"/>
  <c r="J40" i="420"/>
  <c r="G40" i="420"/>
  <c r="F40" i="420"/>
  <c r="M39" i="420"/>
  <c r="K39" i="420"/>
  <c r="L39" i="420"/>
  <c r="J39" i="420"/>
  <c r="G39" i="420"/>
  <c r="F39" i="420"/>
  <c r="K38" i="420"/>
  <c r="L38" i="420"/>
  <c r="J38" i="420"/>
  <c r="G38" i="420"/>
  <c r="F38" i="420"/>
  <c r="K37" i="420"/>
  <c r="L37" i="420"/>
  <c r="J37" i="420"/>
  <c r="G37" i="420"/>
  <c r="F37" i="420"/>
  <c r="K36" i="420"/>
  <c r="L36" i="420"/>
  <c r="J36" i="420"/>
  <c r="G36" i="420"/>
  <c r="F36" i="420"/>
  <c r="M35" i="420"/>
  <c r="K35" i="420"/>
  <c r="L35" i="420"/>
  <c r="J35" i="420"/>
  <c r="G35" i="420"/>
  <c r="F35" i="420"/>
  <c r="K34" i="420"/>
  <c r="L34" i="420"/>
  <c r="J34" i="420"/>
  <c r="G34" i="420"/>
  <c r="F34" i="420"/>
  <c r="K33" i="420"/>
  <c r="L33" i="420"/>
  <c r="J33" i="420"/>
  <c r="G33" i="420"/>
  <c r="F33" i="420"/>
  <c r="K32" i="420"/>
  <c r="L32" i="420"/>
  <c r="J32" i="420"/>
  <c r="G32" i="420"/>
  <c r="F32" i="420"/>
  <c r="M31" i="420"/>
  <c r="K31" i="420"/>
  <c r="L31" i="420"/>
  <c r="J31" i="420"/>
  <c r="G31" i="420"/>
  <c r="F31" i="420"/>
  <c r="K30" i="420"/>
  <c r="L30" i="420"/>
  <c r="J30" i="420"/>
  <c r="G30" i="420"/>
  <c r="F30" i="420"/>
  <c r="K29" i="420"/>
  <c r="L29" i="420"/>
  <c r="J29" i="420"/>
  <c r="G29" i="420"/>
  <c r="F29" i="420"/>
  <c r="K28" i="420"/>
  <c r="L28" i="420"/>
  <c r="J28" i="420"/>
  <c r="G28" i="420"/>
  <c r="F28" i="420"/>
  <c r="M27" i="420"/>
  <c r="K27" i="420"/>
  <c r="L27" i="420"/>
  <c r="J27" i="420"/>
  <c r="G27" i="420"/>
  <c r="F27" i="420"/>
  <c r="K26" i="420"/>
  <c r="L26" i="420"/>
  <c r="J26" i="420"/>
  <c r="G26" i="420"/>
  <c r="F26" i="420"/>
  <c r="K25" i="420"/>
  <c r="L25" i="420"/>
  <c r="J25" i="420"/>
  <c r="G25" i="420"/>
  <c r="F25" i="420"/>
  <c r="K24" i="420"/>
  <c r="L24" i="420"/>
  <c r="J24" i="420"/>
  <c r="G24" i="420"/>
  <c r="F24" i="420"/>
  <c r="M23" i="420"/>
  <c r="K23" i="420"/>
  <c r="L23" i="420"/>
  <c r="J23" i="420"/>
  <c r="G23" i="420"/>
  <c r="F23" i="420"/>
  <c r="K22" i="420"/>
  <c r="L22" i="420"/>
  <c r="J22" i="420"/>
  <c r="G22" i="420"/>
  <c r="F22" i="420"/>
  <c r="K21" i="420"/>
  <c r="L21" i="420"/>
  <c r="J21" i="420"/>
  <c r="G21" i="420"/>
  <c r="F21" i="420"/>
  <c r="K20" i="420"/>
  <c r="L20" i="420"/>
  <c r="J20" i="420"/>
  <c r="G20" i="420"/>
  <c r="F20" i="420"/>
  <c r="M19" i="420"/>
  <c r="K19" i="420"/>
  <c r="L19" i="420"/>
  <c r="J19" i="420"/>
  <c r="G19" i="420"/>
  <c r="F19" i="420"/>
  <c r="K18" i="420"/>
  <c r="L18" i="420"/>
  <c r="J18" i="420"/>
  <c r="G18" i="420"/>
  <c r="F18" i="420"/>
  <c r="K17" i="420"/>
  <c r="L17" i="420"/>
  <c r="J17" i="420"/>
  <c r="G17" i="420"/>
  <c r="F17" i="420"/>
  <c r="K16" i="420"/>
  <c r="L16" i="420"/>
  <c r="J16" i="420"/>
  <c r="G16" i="420"/>
  <c r="F16" i="420"/>
  <c r="M15" i="420"/>
  <c r="K15" i="420"/>
  <c r="L15" i="420"/>
  <c r="J15" i="420"/>
  <c r="G15" i="420"/>
  <c r="F15" i="420"/>
  <c r="K14" i="420"/>
  <c r="L14" i="420"/>
  <c r="J14" i="420"/>
  <c r="G14" i="420"/>
  <c r="F14" i="420"/>
  <c r="K13" i="420"/>
  <c r="L13" i="420"/>
  <c r="J13" i="420"/>
  <c r="G13" i="420"/>
  <c r="F13" i="420"/>
  <c r="K12" i="420"/>
  <c r="L12" i="420"/>
  <c r="J12" i="420"/>
  <c r="G12" i="420"/>
  <c r="F12" i="420"/>
  <c r="M11" i="420"/>
  <c r="K11" i="420"/>
  <c r="L11" i="420"/>
  <c r="J11" i="420"/>
  <c r="G11" i="420"/>
  <c r="F11" i="420"/>
  <c r="K10" i="420"/>
  <c r="L10" i="420"/>
  <c r="J10" i="420"/>
  <c r="G10" i="420"/>
  <c r="F10" i="420"/>
  <c r="K9" i="420"/>
  <c r="L9" i="420"/>
  <c r="J9" i="420"/>
  <c r="G9" i="420"/>
  <c r="F9" i="420"/>
  <c r="K8" i="420"/>
  <c r="L8" i="420"/>
  <c r="J8" i="420"/>
  <c r="G8" i="420"/>
  <c r="F8" i="420"/>
  <c r="M7" i="420"/>
  <c r="K7" i="420"/>
  <c r="L7" i="420"/>
  <c r="J7" i="420"/>
  <c r="G7" i="420"/>
  <c r="F7" i="420"/>
  <c r="K6" i="420"/>
  <c r="L6" i="420"/>
  <c r="J6" i="420"/>
  <c r="G6" i="420"/>
  <c r="F6" i="420"/>
  <c r="AS5" i="420"/>
  <c r="AR5" i="420"/>
  <c r="AQ5" i="420"/>
  <c r="AP5" i="420"/>
  <c r="AO5" i="420"/>
  <c r="AN5" i="420"/>
  <c r="AM5" i="420"/>
  <c r="AL5" i="420"/>
  <c r="AK5" i="420"/>
  <c r="AJ5" i="420"/>
  <c r="AI5" i="420"/>
  <c r="AH5" i="420"/>
  <c r="K5" i="420"/>
  <c r="L5" i="420"/>
  <c r="J5" i="420"/>
  <c r="G5" i="420"/>
  <c r="F5" i="420"/>
  <c r="AD4" i="420"/>
  <c r="AB5" i="420"/>
  <c r="AC4" i="420"/>
  <c r="Y5" i="420"/>
  <c r="K4" i="420"/>
  <c r="L4" i="420"/>
  <c r="J4" i="420"/>
  <c r="G4" i="420"/>
  <c r="F4" i="420"/>
  <c r="J56" i="419"/>
  <c r="K56" i="419"/>
  <c r="L56" i="419"/>
  <c r="G56" i="419"/>
  <c r="F56" i="419"/>
  <c r="K55" i="419"/>
  <c r="L55" i="419"/>
  <c r="J55" i="419"/>
  <c r="G54" i="419"/>
  <c r="F54" i="419"/>
  <c r="G53" i="419"/>
  <c r="K53" i="419"/>
  <c r="L53" i="419"/>
  <c r="J53" i="419"/>
  <c r="G52" i="419"/>
  <c r="F52" i="419"/>
  <c r="G51" i="419"/>
  <c r="K51" i="419"/>
  <c r="L51" i="419"/>
  <c r="J51" i="419"/>
  <c r="G50" i="419"/>
  <c r="F50" i="419"/>
  <c r="G49" i="419"/>
  <c r="K49" i="419"/>
  <c r="L49" i="419"/>
  <c r="J49" i="419"/>
  <c r="G48" i="419"/>
  <c r="F48" i="419"/>
  <c r="K47" i="419"/>
  <c r="L47" i="419"/>
  <c r="J47" i="419"/>
  <c r="F46" i="419"/>
  <c r="G46" i="419"/>
  <c r="J46" i="419"/>
  <c r="K45" i="419"/>
  <c r="L45" i="419"/>
  <c r="J45" i="419"/>
  <c r="G44" i="419"/>
  <c r="F44" i="419"/>
  <c r="K44" i="419"/>
  <c r="L44" i="419"/>
  <c r="J44" i="419"/>
  <c r="K43" i="419"/>
  <c r="L43" i="419"/>
  <c r="J43" i="419"/>
  <c r="G42" i="419"/>
  <c r="F42" i="419"/>
  <c r="K42" i="419"/>
  <c r="L42" i="419"/>
  <c r="J42" i="419"/>
  <c r="K41" i="419"/>
  <c r="L41" i="419"/>
  <c r="J41" i="419"/>
  <c r="F40" i="419"/>
  <c r="G40" i="419"/>
  <c r="J40" i="419"/>
  <c r="K39" i="419"/>
  <c r="L39" i="419"/>
  <c r="J39" i="419"/>
  <c r="F38" i="419"/>
  <c r="G38" i="419"/>
  <c r="J38" i="419"/>
  <c r="K37" i="419"/>
  <c r="L37" i="419"/>
  <c r="J37" i="419"/>
  <c r="F36" i="419"/>
  <c r="G36" i="419"/>
  <c r="J36" i="419"/>
  <c r="G35" i="419"/>
  <c r="K35" i="419"/>
  <c r="L35" i="419"/>
  <c r="J35" i="419"/>
  <c r="F34" i="419"/>
  <c r="G34" i="419"/>
  <c r="J34" i="419"/>
  <c r="K33" i="419"/>
  <c r="L33" i="419"/>
  <c r="J33" i="419"/>
  <c r="F32" i="419"/>
  <c r="G32" i="419"/>
  <c r="J32" i="419"/>
  <c r="K31" i="419"/>
  <c r="L31" i="419"/>
  <c r="J31" i="419"/>
  <c r="F30" i="419"/>
  <c r="G30" i="419"/>
  <c r="J30" i="419"/>
  <c r="K29" i="419"/>
  <c r="L29" i="419"/>
  <c r="J29" i="419"/>
  <c r="F28" i="419"/>
  <c r="G28" i="419"/>
  <c r="J28" i="419"/>
  <c r="K27" i="419"/>
  <c r="L27" i="419"/>
  <c r="J27" i="419"/>
  <c r="F26" i="419"/>
  <c r="G26" i="419"/>
  <c r="J26" i="419"/>
  <c r="K25" i="419"/>
  <c r="L25" i="419"/>
  <c r="J25" i="419"/>
  <c r="F24" i="419"/>
  <c r="G24" i="419"/>
  <c r="J24" i="419"/>
  <c r="K23" i="419"/>
  <c r="L23" i="419"/>
  <c r="J23" i="419"/>
  <c r="F22" i="419"/>
  <c r="G22" i="419"/>
  <c r="J22" i="419"/>
  <c r="K21" i="419"/>
  <c r="L21" i="419"/>
  <c r="J21" i="419"/>
  <c r="G20" i="419"/>
  <c r="F20" i="419"/>
  <c r="K20" i="419"/>
  <c r="L20" i="419"/>
  <c r="J20" i="419"/>
  <c r="K19" i="419"/>
  <c r="L19" i="419"/>
  <c r="J19" i="419"/>
  <c r="G18" i="419"/>
  <c r="F18" i="419"/>
  <c r="K18" i="419"/>
  <c r="L18" i="419"/>
  <c r="J18" i="419"/>
  <c r="K17" i="419"/>
  <c r="L17" i="419"/>
  <c r="J17" i="419"/>
  <c r="F16" i="419"/>
  <c r="G16" i="419"/>
  <c r="J16" i="419"/>
  <c r="K15" i="419"/>
  <c r="L15" i="419"/>
  <c r="J15" i="419"/>
  <c r="F14" i="419"/>
  <c r="G14" i="419"/>
  <c r="J14" i="419"/>
  <c r="K13" i="419"/>
  <c r="L13" i="419"/>
  <c r="J13" i="419"/>
  <c r="G12" i="419"/>
  <c r="F12" i="419"/>
  <c r="K12" i="419"/>
  <c r="L12" i="419"/>
  <c r="J12" i="419"/>
  <c r="K11" i="419"/>
  <c r="L11" i="419"/>
  <c r="J11" i="419"/>
  <c r="G10" i="419"/>
  <c r="F10" i="419"/>
  <c r="K10" i="419"/>
  <c r="L10" i="419"/>
  <c r="J10" i="419"/>
  <c r="K9" i="419"/>
  <c r="L9" i="419"/>
  <c r="J9" i="419"/>
  <c r="G8" i="419"/>
  <c r="F8" i="419"/>
  <c r="K8" i="419"/>
  <c r="L8" i="419"/>
  <c r="J8" i="419"/>
  <c r="K7" i="419"/>
  <c r="L7" i="419"/>
  <c r="J7" i="419"/>
  <c r="G6" i="419"/>
  <c r="F6" i="419"/>
  <c r="K6" i="419"/>
  <c r="L6" i="419"/>
  <c r="J6" i="419"/>
  <c r="AS5" i="419"/>
  <c r="AR5" i="419"/>
  <c r="AO5" i="419"/>
  <c r="AN5" i="419"/>
  <c r="AM5" i="419"/>
  <c r="AL5" i="419"/>
  <c r="AK5" i="419"/>
  <c r="AI5" i="419"/>
  <c r="G5" i="419"/>
  <c r="AJ5" i="419"/>
  <c r="F5" i="419"/>
  <c r="AD4" i="419"/>
  <c r="AB5" i="419"/>
  <c r="AC4" i="419"/>
  <c r="AA5" i="419"/>
  <c r="I57" i="419"/>
  <c r="H57" i="419"/>
  <c r="E57" i="419"/>
  <c r="D57" i="419"/>
  <c r="C57" i="419"/>
  <c r="B57" i="419"/>
  <c r="B56" i="408"/>
  <c r="F7" i="407"/>
  <c r="J19" i="407"/>
  <c r="F27" i="407"/>
  <c r="G53" i="407"/>
  <c r="B55" i="406"/>
  <c r="B55" i="405"/>
  <c r="J7" i="405"/>
  <c r="F12" i="405"/>
  <c r="J18" i="405"/>
  <c r="J23" i="405"/>
  <c r="J28" i="405"/>
  <c r="F35" i="405"/>
  <c r="F40" i="405"/>
  <c r="F49" i="405"/>
  <c r="G55" i="418"/>
  <c r="J55" i="418"/>
  <c r="G54" i="418"/>
  <c r="J54" i="418"/>
  <c r="G53" i="418"/>
  <c r="J53" i="418"/>
  <c r="K52" i="418"/>
  <c r="L52" i="418"/>
  <c r="J52" i="418"/>
  <c r="G51" i="418"/>
  <c r="F51" i="418"/>
  <c r="G50" i="418"/>
  <c r="J50" i="418"/>
  <c r="G49" i="418"/>
  <c r="F49" i="418"/>
  <c r="F48" i="418"/>
  <c r="K48" i="418"/>
  <c r="L48" i="418"/>
  <c r="J48" i="418"/>
  <c r="G47" i="418"/>
  <c r="F47" i="418"/>
  <c r="F46" i="418"/>
  <c r="G46" i="418"/>
  <c r="J46" i="418"/>
  <c r="G45" i="418"/>
  <c r="J45" i="418"/>
  <c r="G44" i="418"/>
  <c r="F44" i="418"/>
  <c r="G43" i="418"/>
  <c r="F43" i="418"/>
  <c r="K42" i="418"/>
  <c r="L42" i="418"/>
  <c r="J42" i="418"/>
  <c r="G41" i="418"/>
  <c r="F41" i="418"/>
  <c r="G40" i="418"/>
  <c r="F40" i="418"/>
  <c r="J39" i="418"/>
  <c r="G39" i="418"/>
  <c r="F38" i="418"/>
  <c r="G38" i="418"/>
  <c r="J38" i="418"/>
  <c r="G37" i="418"/>
  <c r="F37" i="418"/>
  <c r="K36" i="418"/>
  <c r="L36" i="418"/>
  <c r="G36" i="418"/>
  <c r="F36" i="418"/>
  <c r="G35" i="418"/>
  <c r="F35" i="418"/>
  <c r="F34" i="418"/>
  <c r="K34" i="418"/>
  <c r="L34" i="418"/>
  <c r="J33" i="418"/>
  <c r="G33" i="418"/>
  <c r="F32" i="418"/>
  <c r="K32" i="418"/>
  <c r="L32" i="418"/>
  <c r="J32" i="418"/>
  <c r="G31" i="418"/>
  <c r="J31" i="418"/>
  <c r="G30" i="418"/>
  <c r="J30" i="418"/>
  <c r="G29" i="418"/>
  <c r="J29" i="418"/>
  <c r="J28" i="418"/>
  <c r="G28" i="418"/>
  <c r="G27" i="418"/>
  <c r="F27" i="418"/>
  <c r="J26" i="418"/>
  <c r="K26" i="418"/>
  <c r="L26" i="418"/>
  <c r="G25" i="418"/>
  <c r="F25" i="418"/>
  <c r="K24" i="418"/>
  <c r="L24" i="418"/>
  <c r="G24" i="418"/>
  <c r="F24" i="418"/>
  <c r="G23" i="418"/>
  <c r="F23" i="418"/>
  <c r="F22" i="418"/>
  <c r="G21" i="418"/>
  <c r="J21" i="418"/>
  <c r="K20" i="418"/>
  <c r="L20" i="418"/>
  <c r="J20" i="418"/>
  <c r="G19" i="418"/>
  <c r="F19" i="418"/>
  <c r="J18" i="418"/>
  <c r="G17" i="418"/>
  <c r="F17" i="418"/>
  <c r="K16" i="418"/>
  <c r="L16" i="418"/>
  <c r="J16" i="418"/>
  <c r="G15" i="418"/>
  <c r="F14" i="418"/>
  <c r="K14" i="418"/>
  <c r="L14" i="418"/>
  <c r="J14" i="418"/>
  <c r="G13" i="418"/>
  <c r="F13" i="418"/>
  <c r="G12" i="418"/>
  <c r="J12" i="418"/>
  <c r="G11" i="418"/>
  <c r="J11" i="418"/>
  <c r="K10" i="418"/>
  <c r="L10" i="418"/>
  <c r="J10" i="418"/>
  <c r="G9" i="418"/>
  <c r="J9" i="418"/>
  <c r="K8" i="418"/>
  <c r="L8" i="418"/>
  <c r="J8" i="418"/>
  <c r="G7" i="418"/>
  <c r="J7" i="418"/>
  <c r="K6" i="418"/>
  <c r="L6" i="418"/>
  <c r="F6" i="418"/>
  <c r="H56" i="418"/>
  <c r="AQ5" i="418"/>
  <c r="F5" i="418"/>
  <c r="AD4" i="418"/>
  <c r="Z5" i="418"/>
  <c r="AC4" i="418"/>
  <c r="Y5" i="418"/>
  <c r="I56" i="418"/>
  <c r="E56" i="418"/>
  <c r="F4" i="418"/>
  <c r="J55" i="417"/>
  <c r="J54" i="417"/>
  <c r="J53" i="417"/>
  <c r="J52" i="417"/>
  <c r="J51" i="417"/>
  <c r="J50" i="417"/>
  <c r="J49" i="417"/>
  <c r="J48" i="417"/>
  <c r="J47" i="417"/>
  <c r="J46" i="417"/>
  <c r="J45" i="417"/>
  <c r="J44" i="417"/>
  <c r="J43" i="417"/>
  <c r="J42" i="417"/>
  <c r="J41" i="417"/>
  <c r="J40" i="417"/>
  <c r="J39" i="417"/>
  <c r="J38" i="417"/>
  <c r="J37" i="417"/>
  <c r="J36" i="417"/>
  <c r="J35" i="417"/>
  <c r="J34" i="417"/>
  <c r="J33" i="417"/>
  <c r="J32" i="417"/>
  <c r="J31" i="417"/>
  <c r="J30" i="417"/>
  <c r="J29" i="417"/>
  <c r="J28" i="417"/>
  <c r="J27" i="417"/>
  <c r="J26" i="417"/>
  <c r="J25" i="417"/>
  <c r="J24" i="417"/>
  <c r="J23" i="417"/>
  <c r="J22" i="417"/>
  <c r="J21" i="417"/>
  <c r="J20" i="417"/>
  <c r="J19" i="417"/>
  <c r="J18" i="417"/>
  <c r="C56" i="417"/>
  <c r="M56" i="417"/>
  <c r="B56" i="417"/>
  <c r="I56" i="417"/>
  <c r="K55" i="417"/>
  <c r="L55" i="417"/>
  <c r="H56" i="417"/>
  <c r="G55" i="417"/>
  <c r="F55" i="417"/>
  <c r="K54" i="417"/>
  <c r="L54" i="417"/>
  <c r="G54" i="417"/>
  <c r="F54" i="417"/>
  <c r="M53" i="417"/>
  <c r="K53" i="417"/>
  <c r="L53" i="417"/>
  <c r="G53" i="417"/>
  <c r="F53" i="417"/>
  <c r="M52" i="417"/>
  <c r="K52" i="417"/>
  <c r="L52" i="417"/>
  <c r="G52" i="417"/>
  <c r="F52" i="417"/>
  <c r="M51" i="417"/>
  <c r="K51" i="417"/>
  <c r="L51" i="417"/>
  <c r="G51" i="417"/>
  <c r="F51" i="417"/>
  <c r="K50" i="417"/>
  <c r="L50" i="417"/>
  <c r="G50" i="417"/>
  <c r="F50" i="417"/>
  <c r="M49" i="417"/>
  <c r="K49" i="417"/>
  <c r="L49" i="417"/>
  <c r="G49" i="417"/>
  <c r="F49" i="417"/>
  <c r="M48" i="417"/>
  <c r="K48" i="417"/>
  <c r="L48" i="417"/>
  <c r="G48" i="417"/>
  <c r="F48" i="417"/>
  <c r="M47" i="417"/>
  <c r="K47" i="417"/>
  <c r="L47" i="417"/>
  <c r="G47" i="417"/>
  <c r="F47" i="417"/>
  <c r="K46" i="417"/>
  <c r="L46" i="417"/>
  <c r="G46" i="417"/>
  <c r="F46" i="417"/>
  <c r="M45" i="417"/>
  <c r="K45" i="417"/>
  <c r="L45" i="417"/>
  <c r="G45" i="417"/>
  <c r="F45" i="417"/>
  <c r="M44" i="417"/>
  <c r="K44" i="417"/>
  <c r="L44" i="417"/>
  <c r="G44" i="417"/>
  <c r="F44" i="417"/>
  <c r="M43" i="417"/>
  <c r="K43" i="417"/>
  <c r="L43" i="417"/>
  <c r="G43" i="417"/>
  <c r="F43" i="417"/>
  <c r="K42" i="417"/>
  <c r="L42" i="417"/>
  <c r="G42" i="417"/>
  <c r="F42" i="417"/>
  <c r="M41" i="417"/>
  <c r="K41" i="417"/>
  <c r="L41" i="417"/>
  <c r="G41" i="417"/>
  <c r="F41" i="417"/>
  <c r="M40" i="417"/>
  <c r="K40" i="417"/>
  <c r="L40" i="417"/>
  <c r="G40" i="417"/>
  <c r="F40" i="417"/>
  <c r="M39" i="417"/>
  <c r="K39" i="417"/>
  <c r="L39" i="417"/>
  <c r="G39" i="417"/>
  <c r="F39" i="417"/>
  <c r="K38" i="417"/>
  <c r="L38" i="417"/>
  <c r="G38" i="417"/>
  <c r="F38" i="417"/>
  <c r="M37" i="417"/>
  <c r="K37" i="417"/>
  <c r="L37" i="417"/>
  <c r="G37" i="417"/>
  <c r="F37" i="417"/>
  <c r="M36" i="417"/>
  <c r="K36" i="417"/>
  <c r="L36" i="417"/>
  <c r="G36" i="417"/>
  <c r="F36" i="417"/>
  <c r="M35" i="417"/>
  <c r="K35" i="417"/>
  <c r="L35" i="417"/>
  <c r="G35" i="417"/>
  <c r="F35" i="417"/>
  <c r="K34" i="417"/>
  <c r="L34" i="417"/>
  <c r="G34" i="417"/>
  <c r="F34" i="417"/>
  <c r="M33" i="417"/>
  <c r="K33" i="417"/>
  <c r="L33" i="417"/>
  <c r="G33" i="417"/>
  <c r="F33" i="417"/>
  <c r="M32" i="417"/>
  <c r="K32" i="417"/>
  <c r="L32" i="417"/>
  <c r="G32" i="417"/>
  <c r="F32" i="417"/>
  <c r="M31" i="417"/>
  <c r="K31" i="417"/>
  <c r="L31" i="417"/>
  <c r="G31" i="417"/>
  <c r="F31" i="417"/>
  <c r="K30" i="417"/>
  <c r="L30" i="417"/>
  <c r="G30" i="417"/>
  <c r="F30" i="417"/>
  <c r="M29" i="417"/>
  <c r="K29" i="417"/>
  <c r="L29" i="417"/>
  <c r="G29" i="417"/>
  <c r="F29" i="417"/>
  <c r="M28" i="417"/>
  <c r="K28" i="417"/>
  <c r="L28" i="417"/>
  <c r="G28" i="417"/>
  <c r="F28" i="417"/>
  <c r="M27" i="417"/>
  <c r="K27" i="417"/>
  <c r="L27" i="417"/>
  <c r="G27" i="417"/>
  <c r="F27" i="417"/>
  <c r="K26" i="417"/>
  <c r="L26" i="417"/>
  <c r="G26" i="417"/>
  <c r="F26" i="417"/>
  <c r="M25" i="417"/>
  <c r="K25" i="417"/>
  <c r="L25" i="417"/>
  <c r="G25" i="417"/>
  <c r="F25" i="417"/>
  <c r="M24" i="417"/>
  <c r="K24" i="417"/>
  <c r="L24" i="417"/>
  <c r="G24" i="417"/>
  <c r="F24" i="417"/>
  <c r="M23" i="417"/>
  <c r="K23" i="417"/>
  <c r="L23" i="417"/>
  <c r="G23" i="417"/>
  <c r="F23" i="417"/>
  <c r="K22" i="417"/>
  <c r="L22" i="417"/>
  <c r="G22" i="417"/>
  <c r="F22" i="417"/>
  <c r="M21" i="417"/>
  <c r="K21" i="417"/>
  <c r="L21" i="417"/>
  <c r="G21" i="417"/>
  <c r="F21" i="417"/>
  <c r="M20" i="417"/>
  <c r="K20" i="417"/>
  <c r="L20" i="417"/>
  <c r="G20" i="417"/>
  <c r="F20" i="417"/>
  <c r="M19" i="417"/>
  <c r="K19" i="417"/>
  <c r="L19" i="417"/>
  <c r="G19" i="417"/>
  <c r="F19" i="417"/>
  <c r="K18" i="417"/>
  <c r="L18" i="417"/>
  <c r="G18" i="417"/>
  <c r="F18" i="417"/>
  <c r="M17" i="417"/>
  <c r="K17" i="417"/>
  <c r="L17" i="417"/>
  <c r="J17" i="417"/>
  <c r="G17" i="417"/>
  <c r="F17" i="417"/>
  <c r="M16" i="417"/>
  <c r="K16" i="417"/>
  <c r="L16" i="417"/>
  <c r="J16" i="417"/>
  <c r="G16" i="417"/>
  <c r="F16" i="417"/>
  <c r="M15" i="417"/>
  <c r="K15" i="417"/>
  <c r="L15" i="417"/>
  <c r="J15" i="417"/>
  <c r="G15" i="417"/>
  <c r="F15" i="417"/>
  <c r="K14" i="417"/>
  <c r="L14" i="417"/>
  <c r="J14" i="417"/>
  <c r="G14" i="417"/>
  <c r="F14" i="417"/>
  <c r="M13" i="417"/>
  <c r="K13" i="417"/>
  <c r="L13" i="417"/>
  <c r="J13" i="417"/>
  <c r="G13" i="417"/>
  <c r="F13" i="417"/>
  <c r="M12" i="417"/>
  <c r="K12" i="417"/>
  <c r="L12" i="417"/>
  <c r="J12" i="417"/>
  <c r="G12" i="417"/>
  <c r="F12" i="417"/>
  <c r="M11" i="417"/>
  <c r="K11" i="417"/>
  <c r="L11" i="417"/>
  <c r="J11" i="417"/>
  <c r="G11" i="417"/>
  <c r="F11" i="417"/>
  <c r="K10" i="417"/>
  <c r="L10" i="417"/>
  <c r="J10" i="417"/>
  <c r="G10" i="417"/>
  <c r="F10" i="417"/>
  <c r="M9" i="417"/>
  <c r="K9" i="417"/>
  <c r="L9" i="417"/>
  <c r="J9" i="417"/>
  <c r="G9" i="417"/>
  <c r="F9" i="417"/>
  <c r="M8" i="417"/>
  <c r="K8" i="417"/>
  <c r="L8" i="417"/>
  <c r="J8" i="417"/>
  <c r="G8" i="417"/>
  <c r="F8" i="417"/>
  <c r="M7" i="417"/>
  <c r="K7" i="417"/>
  <c r="L7" i="417"/>
  <c r="J7" i="417"/>
  <c r="G7" i="417"/>
  <c r="F7" i="417"/>
  <c r="M6" i="417"/>
  <c r="K6" i="417"/>
  <c r="L6" i="417"/>
  <c r="J6" i="417"/>
  <c r="G6" i="417"/>
  <c r="F6" i="417"/>
  <c r="AS5" i="417"/>
  <c r="AR5" i="417"/>
  <c r="AQ5" i="417"/>
  <c r="AP5" i="417"/>
  <c r="AO5" i="417"/>
  <c r="AN5" i="417"/>
  <c r="AM5" i="417"/>
  <c r="AL5" i="417"/>
  <c r="AK5" i="417"/>
  <c r="AJ5" i="417"/>
  <c r="AI5" i="417"/>
  <c r="AH5" i="417"/>
  <c r="M5" i="417"/>
  <c r="K5" i="417"/>
  <c r="L5" i="417"/>
  <c r="J5" i="417"/>
  <c r="G5" i="417"/>
  <c r="F5" i="417"/>
  <c r="AD4" i="417"/>
  <c r="AB5" i="417"/>
  <c r="AC4" i="417"/>
  <c r="AA5" i="417"/>
  <c r="M4" i="417"/>
  <c r="K4" i="417"/>
  <c r="L4" i="417"/>
  <c r="J4" i="417"/>
  <c r="G4" i="417"/>
  <c r="F4" i="417"/>
  <c r="G55" i="415"/>
  <c r="F55" i="415"/>
  <c r="G54" i="415"/>
  <c r="F54" i="415"/>
  <c r="J54" i="415"/>
  <c r="G53" i="415"/>
  <c r="F53" i="415"/>
  <c r="G52" i="415"/>
  <c r="F52" i="415"/>
  <c r="K52" i="415"/>
  <c r="L52" i="415"/>
  <c r="J52" i="415"/>
  <c r="G51" i="415"/>
  <c r="F51" i="415"/>
  <c r="G50" i="415"/>
  <c r="F50" i="415"/>
  <c r="K50" i="415"/>
  <c r="L50" i="415"/>
  <c r="J50" i="415"/>
  <c r="G49" i="415"/>
  <c r="F49" i="415"/>
  <c r="G48" i="415"/>
  <c r="F48" i="415"/>
  <c r="K48" i="415"/>
  <c r="L48" i="415"/>
  <c r="J48" i="415"/>
  <c r="G47" i="415"/>
  <c r="F47" i="415"/>
  <c r="G46" i="415"/>
  <c r="F46" i="415"/>
  <c r="K46" i="415"/>
  <c r="L46" i="415"/>
  <c r="J46" i="415"/>
  <c r="G45" i="415"/>
  <c r="F45" i="415"/>
  <c r="G44" i="415"/>
  <c r="F44" i="415"/>
  <c r="K44" i="415"/>
  <c r="L44" i="415"/>
  <c r="J44" i="415"/>
  <c r="G43" i="415"/>
  <c r="J43" i="415"/>
  <c r="G42" i="415"/>
  <c r="F42" i="415"/>
  <c r="K42" i="415"/>
  <c r="L42" i="415"/>
  <c r="J42" i="415"/>
  <c r="G41" i="415"/>
  <c r="J41" i="415"/>
  <c r="G40" i="415"/>
  <c r="F40" i="415"/>
  <c r="K40" i="415"/>
  <c r="L40" i="415"/>
  <c r="J40" i="415"/>
  <c r="G39" i="415"/>
  <c r="F39" i="415"/>
  <c r="G38" i="415"/>
  <c r="F38" i="415"/>
  <c r="K38" i="415"/>
  <c r="L38" i="415"/>
  <c r="J38" i="415"/>
  <c r="G37" i="415"/>
  <c r="F37" i="415"/>
  <c r="G36" i="415"/>
  <c r="F36" i="415"/>
  <c r="K36" i="415"/>
  <c r="L36" i="415"/>
  <c r="J36" i="415"/>
  <c r="G35" i="415"/>
  <c r="F35" i="415"/>
  <c r="G34" i="415"/>
  <c r="F34" i="415"/>
  <c r="K34" i="415"/>
  <c r="L34" i="415"/>
  <c r="J34" i="415"/>
  <c r="G33" i="415"/>
  <c r="F33" i="415"/>
  <c r="G32" i="415"/>
  <c r="F32" i="415"/>
  <c r="K32" i="415"/>
  <c r="L32" i="415"/>
  <c r="J32" i="415"/>
  <c r="J31" i="415"/>
  <c r="G31" i="415"/>
  <c r="F31" i="415"/>
  <c r="G30" i="415"/>
  <c r="F30" i="415"/>
  <c r="K30" i="415"/>
  <c r="L30" i="415"/>
  <c r="J30" i="415"/>
  <c r="G29" i="415"/>
  <c r="F29" i="415"/>
  <c r="G28" i="415"/>
  <c r="F28" i="415"/>
  <c r="K28" i="415"/>
  <c r="L28" i="415"/>
  <c r="J28" i="415"/>
  <c r="G27" i="415"/>
  <c r="F27" i="415"/>
  <c r="G26" i="415"/>
  <c r="F26" i="415"/>
  <c r="K26" i="415"/>
  <c r="L26" i="415"/>
  <c r="J26" i="415"/>
  <c r="G25" i="415"/>
  <c r="F25" i="415"/>
  <c r="G24" i="415"/>
  <c r="F24" i="415"/>
  <c r="K24" i="415"/>
  <c r="L24" i="415"/>
  <c r="J24" i="415"/>
  <c r="G23" i="415"/>
  <c r="F23" i="415"/>
  <c r="G22" i="415"/>
  <c r="F22" i="415"/>
  <c r="K22" i="415"/>
  <c r="L22" i="415"/>
  <c r="J22" i="415"/>
  <c r="G21" i="415"/>
  <c r="F21" i="415"/>
  <c r="G20" i="415"/>
  <c r="F20" i="415"/>
  <c r="K20" i="415"/>
  <c r="L20" i="415"/>
  <c r="J20" i="415"/>
  <c r="G19" i="415"/>
  <c r="F19" i="415"/>
  <c r="G18" i="415"/>
  <c r="F18" i="415"/>
  <c r="K18" i="415"/>
  <c r="L18" i="415"/>
  <c r="J18" i="415"/>
  <c r="G17" i="415"/>
  <c r="F17" i="415"/>
  <c r="G16" i="415"/>
  <c r="F16" i="415"/>
  <c r="K16" i="415"/>
  <c r="L16" i="415"/>
  <c r="J16" i="415"/>
  <c r="G15" i="415"/>
  <c r="F15" i="415"/>
  <c r="G14" i="415"/>
  <c r="F14" i="415"/>
  <c r="K14" i="415"/>
  <c r="L14" i="415"/>
  <c r="J14" i="415"/>
  <c r="G13" i="415"/>
  <c r="F13" i="415"/>
  <c r="G12" i="415"/>
  <c r="F12" i="415"/>
  <c r="K12" i="415"/>
  <c r="L12" i="415"/>
  <c r="J12" i="415"/>
  <c r="AI5" i="415"/>
  <c r="F11" i="415"/>
  <c r="G10" i="415"/>
  <c r="F10" i="415"/>
  <c r="K10" i="415"/>
  <c r="L10" i="415"/>
  <c r="J10" i="415"/>
  <c r="G9" i="415"/>
  <c r="F9" i="415"/>
  <c r="G8" i="415"/>
  <c r="F8" i="415"/>
  <c r="K8" i="415"/>
  <c r="L8" i="415"/>
  <c r="J8" i="415"/>
  <c r="G7" i="415"/>
  <c r="F7" i="415"/>
  <c r="G6" i="415"/>
  <c r="F6" i="415"/>
  <c r="K6" i="415"/>
  <c r="L6" i="415"/>
  <c r="J6" i="415"/>
  <c r="AS5" i="415"/>
  <c r="AR5" i="415"/>
  <c r="AM5" i="415"/>
  <c r="AL5" i="415"/>
  <c r="AK5" i="415"/>
  <c r="AJ5" i="415"/>
  <c r="AQ5" i="415"/>
  <c r="F5" i="415"/>
  <c r="AD4" i="415"/>
  <c r="Z5" i="415"/>
  <c r="AC4" i="415"/>
  <c r="Y5" i="415"/>
  <c r="G4" i="415"/>
  <c r="F4" i="415"/>
  <c r="L54" i="414"/>
  <c r="L52" i="414"/>
  <c r="L50" i="414"/>
  <c r="L48" i="414"/>
  <c r="L46" i="414"/>
  <c r="L44" i="414"/>
  <c r="L42" i="414"/>
  <c r="L40" i="414"/>
  <c r="L38" i="414"/>
  <c r="L36" i="414"/>
  <c r="L34" i="414"/>
  <c r="L32" i="414"/>
  <c r="L30" i="414"/>
  <c r="L28" i="414"/>
  <c r="L26" i="414"/>
  <c r="L24" i="414"/>
  <c r="L22" i="414"/>
  <c r="L20" i="414"/>
  <c r="L18" i="414"/>
  <c r="L16" i="414"/>
  <c r="L14" i="414"/>
  <c r="L12" i="414"/>
  <c r="L10" i="414"/>
  <c r="L8" i="414"/>
  <c r="L6" i="414"/>
  <c r="AS5" i="414"/>
  <c r="AR5" i="414"/>
  <c r="AP5" i="414"/>
  <c r="AM5" i="414"/>
  <c r="AL5" i="414"/>
  <c r="AK5" i="414"/>
  <c r="AJ5" i="414"/>
  <c r="AI5" i="414"/>
  <c r="AH5" i="414"/>
  <c r="AQ5" i="414"/>
  <c r="AD4" i="414"/>
  <c r="AF5" i="414"/>
  <c r="AC4" i="414"/>
  <c r="Y5" i="414"/>
  <c r="I56" i="414"/>
  <c r="H56" i="414"/>
  <c r="E56" i="414"/>
  <c r="D56" i="414"/>
  <c r="C56" i="414"/>
  <c r="B56" i="414"/>
  <c r="E56" i="413"/>
  <c r="G7" i="413"/>
  <c r="G9" i="413"/>
  <c r="G11" i="413"/>
  <c r="G13" i="413"/>
  <c r="G15" i="413"/>
  <c r="G17" i="413"/>
  <c r="G19" i="413"/>
  <c r="G21" i="413"/>
  <c r="G23" i="413"/>
  <c r="G25" i="413"/>
  <c r="G27" i="413"/>
  <c r="G29" i="413"/>
  <c r="G31" i="413"/>
  <c r="G33" i="413"/>
  <c r="G35" i="413"/>
  <c r="G37" i="413"/>
  <c r="G39" i="413"/>
  <c r="G41" i="413"/>
  <c r="B56" i="413"/>
  <c r="G43" i="413"/>
  <c r="G45" i="413"/>
  <c r="G47" i="413"/>
  <c r="F48" i="413"/>
  <c r="J49" i="413"/>
  <c r="G49" i="413"/>
  <c r="K50" i="413"/>
  <c r="L50" i="413"/>
  <c r="F50" i="413"/>
  <c r="F51" i="413"/>
  <c r="G51" i="413"/>
  <c r="G52" i="413"/>
  <c r="G53" i="413"/>
  <c r="G54" i="413"/>
  <c r="G55" i="413"/>
  <c r="C56" i="413"/>
  <c r="D56" i="413"/>
  <c r="F55" i="413"/>
  <c r="F54" i="413"/>
  <c r="K54" i="413"/>
  <c r="L54" i="413"/>
  <c r="J54" i="413"/>
  <c r="J53" i="413"/>
  <c r="F52" i="413"/>
  <c r="J52" i="413"/>
  <c r="G50" i="413"/>
  <c r="J50" i="413"/>
  <c r="G48" i="413"/>
  <c r="K48" i="413"/>
  <c r="L48" i="413"/>
  <c r="J48" i="413"/>
  <c r="J47" i="413"/>
  <c r="F46" i="413"/>
  <c r="G46" i="413"/>
  <c r="K46" i="413"/>
  <c r="L46" i="413"/>
  <c r="J46" i="413"/>
  <c r="J45" i="413"/>
  <c r="F44" i="413"/>
  <c r="G44" i="413"/>
  <c r="K44" i="413"/>
  <c r="L44" i="413"/>
  <c r="J44" i="413"/>
  <c r="F43" i="413"/>
  <c r="F42" i="413"/>
  <c r="G42" i="413"/>
  <c r="K42" i="413"/>
  <c r="L42" i="413"/>
  <c r="J42" i="413"/>
  <c r="F41" i="413"/>
  <c r="F40" i="413"/>
  <c r="G40" i="413"/>
  <c r="K40" i="413"/>
  <c r="L40" i="413"/>
  <c r="J40" i="413"/>
  <c r="F39" i="413"/>
  <c r="F38" i="413"/>
  <c r="G38" i="413"/>
  <c r="K38" i="413"/>
  <c r="L38" i="413"/>
  <c r="J38" i="413"/>
  <c r="F37" i="413"/>
  <c r="F36" i="413"/>
  <c r="G36" i="413"/>
  <c r="K36" i="413"/>
  <c r="L36" i="413"/>
  <c r="J36" i="413"/>
  <c r="F35" i="413"/>
  <c r="F34" i="413"/>
  <c r="G34" i="413"/>
  <c r="K34" i="413"/>
  <c r="L34" i="413"/>
  <c r="J34" i="413"/>
  <c r="J33" i="413"/>
  <c r="F32" i="413"/>
  <c r="G32" i="413"/>
  <c r="K32" i="413"/>
  <c r="L32" i="413"/>
  <c r="J32" i="413"/>
  <c r="F31" i="413"/>
  <c r="F30" i="413"/>
  <c r="G30" i="413"/>
  <c r="K30" i="413"/>
  <c r="L30" i="413"/>
  <c r="J30" i="413"/>
  <c r="F29" i="413"/>
  <c r="F28" i="413"/>
  <c r="G28" i="413"/>
  <c r="K28" i="413"/>
  <c r="L28" i="413"/>
  <c r="J28" i="413"/>
  <c r="J27" i="413"/>
  <c r="F26" i="413"/>
  <c r="G26" i="413"/>
  <c r="K26" i="413"/>
  <c r="L26" i="413"/>
  <c r="J26" i="413"/>
  <c r="F25" i="413"/>
  <c r="F24" i="413"/>
  <c r="G24" i="413"/>
  <c r="K24" i="413"/>
  <c r="L24" i="413"/>
  <c r="J24" i="413"/>
  <c r="F23" i="413"/>
  <c r="F22" i="413"/>
  <c r="G22" i="413"/>
  <c r="K22" i="413"/>
  <c r="L22" i="413"/>
  <c r="J22" i="413"/>
  <c r="J21" i="413"/>
  <c r="F20" i="413"/>
  <c r="G20" i="413"/>
  <c r="K20" i="413"/>
  <c r="L20" i="413"/>
  <c r="J20" i="413"/>
  <c r="F19" i="413"/>
  <c r="F18" i="413"/>
  <c r="G18" i="413"/>
  <c r="K18" i="413"/>
  <c r="L18" i="413"/>
  <c r="J18" i="413"/>
  <c r="J17" i="413"/>
  <c r="F16" i="413"/>
  <c r="G16" i="413"/>
  <c r="K16" i="413"/>
  <c r="L16" i="413"/>
  <c r="J16" i="413"/>
  <c r="J15" i="413"/>
  <c r="F14" i="413"/>
  <c r="G14" i="413"/>
  <c r="K14" i="413"/>
  <c r="L14" i="413"/>
  <c r="J14" i="413"/>
  <c r="J13" i="413"/>
  <c r="F12" i="413"/>
  <c r="G12" i="413"/>
  <c r="K12" i="413"/>
  <c r="L12" i="413"/>
  <c r="J12" i="413"/>
  <c r="J11" i="413"/>
  <c r="F10" i="413"/>
  <c r="G10" i="413"/>
  <c r="K10" i="413"/>
  <c r="L10" i="413"/>
  <c r="J10" i="413"/>
  <c r="F9" i="413"/>
  <c r="F8" i="413"/>
  <c r="G8" i="413"/>
  <c r="K8" i="413"/>
  <c r="L8" i="413"/>
  <c r="J8" i="413"/>
  <c r="J7" i="413"/>
  <c r="F6" i="413"/>
  <c r="G6" i="413"/>
  <c r="K6" i="413"/>
  <c r="L6" i="413"/>
  <c r="J6" i="413"/>
  <c r="AS5" i="413"/>
  <c r="AR5" i="413"/>
  <c r="AM5" i="413"/>
  <c r="AL5" i="413"/>
  <c r="AK5" i="413"/>
  <c r="AJ5" i="413"/>
  <c r="AI5" i="413"/>
  <c r="AQ5" i="413"/>
  <c r="F5" i="413"/>
  <c r="AD4" i="413"/>
  <c r="AF5" i="413"/>
  <c r="AC4" i="413"/>
  <c r="Y5" i="413"/>
  <c r="I56" i="413"/>
  <c r="H56" i="413"/>
  <c r="F4" i="413"/>
  <c r="F55" i="411"/>
  <c r="K54" i="411"/>
  <c r="L54" i="411"/>
  <c r="G53" i="411"/>
  <c r="F53" i="411"/>
  <c r="K52" i="411"/>
  <c r="L52" i="411"/>
  <c r="G51" i="411"/>
  <c r="K50" i="411"/>
  <c r="L50" i="411"/>
  <c r="G49" i="411"/>
  <c r="J49" i="411"/>
  <c r="K48" i="411"/>
  <c r="L48" i="411"/>
  <c r="J48" i="411"/>
  <c r="J47" i="411"/>
  <c r="F46" i="411"/>
  <c r="K45" i="411"/>
  <c r="L45" i="411"/>
  <c r="J45" i="411"/>
  <c r="J44" i="411"/>
  <c r="K44" i="411"/>
  <c r="L44" i="411"/>
  <c r="F44" i="411"/>
  <c r="G42" i="411"/>
  <c r="J42" i="411"/>
  <c r="K41" i="411"/>
  <c r="L41" i="411"/>
  <c r="G40" i="411"/>
  <c r="F39" i="411"/>
  <c r="G39" i="411"/>
  <c r="K38" i="411"/>
  <c r="L38" i="411"/>
  <c r="F37" i="411"/>
  <c r="G36" i="411"/>
  <c r="F36" i="411"/>
  <c r="K35" i="411"/>
  <c r="L35" i="411"/>
  <c r="J35" i="411"/>
  <c r="G34" i="411"/>
  <c r="J34" i="411"/>
  <c r="J33" i="411"/>
  <c r="K30" i="411"/>
  <c r="L30" i="411"/>
  <c r="J30" i="411"/>
  <c r="K29" i="411"/>
  <c r="L29" i="411"/>
  <c r="J29" i="411"/>
  <c r="K27" i="411"/>
  <c r="L27" i="411"/>
  <c r="G27" i="411"/>
  <c r="J26" i="411"/>
  <c r="K25" i="411"/>
  <c r="L25" i="411"/>
  <c r="F25" i="411"/>
  <c r="G24" i="411"/>
  <c r="F24" i="411"/>
  <c r="F23" i="411"/>
  <c r="F22" i="411"/>
  <c r="J21" i="411"/>
  <c r="K20" i="411"/>
  <c r="L20" i="411"/>
  <c r="J20" i="411"/>
  <c r="F19" i="411"/>
  <c r="F18" i="411"/>
  <c r="G18" i="411"/>
  <c r="F17" i="411"/>
  <c r="AQ5" i="411"/>
  <c r="J17" i="411"/>
  <c r="F16" i="411"/>
  <c r="K16" i="411"/>
  <c r="L16" i="411"/>
  <c r="J16" i="411"/>
  <c r="G15" i="411"/>
  <c r="J15" i="411"/>
  <c r="J14" i="411"/>
  <c r="F13" i="411"/>
  <c r="G13" i="411"/>
  <c r="F12" i="411"/>
  <c r="G12" i="411"/>
  <c r="K11" i="411"/>
  <c r="L11" i="411"/>
  <c r="G11" i="411"/>
  <c r="F10" i="411"/>
  <c r="K10" i="411"/>
  <c r="L10" i="411"/>
  <c r="F9" i="411"/>
  <c r="J8" i="411"/>
  <c r="G7" i="411"/>
  <c r="I56" i="411"/>
  <c r="G6" i="411"/>
  <c r="J6" i="411"/>
  <c r="J5" i="411"/>
  <c r="AD4" i="411"/>
  <c r="Z5" i="411"/>
  <c r="AC4" i="411"/>
  <c r="Y5" i="411"/>
  <c r="K4" i="411"/>
  <c r="L4" i="411"/>
  <c r="D56" i="410"/>
  <c r="G55" i="410"/>
  <c r="F55" i="410"/>
  <c r="G54" i="410"/>
  <c r="K54" i="410"/>
  <c r="L54" i="410"/>
  <c r="F54" i="410"/>
  <c r="G53" i="410"/>
  <c r="F53" i="410"/>
  <c r="F52" i="410"/>
  <c r="G52" i="410"/>
  <c r="K52" i="410"/>
  <c r="L52" i="410"/>
  <c r="J52" i="410"/>
  <c r="J51" i="410"/>
  <c r="G51" i="410"/>
  <c r="K50" i="410"/>
  <c r="L50" i="410"/>
  <c r="F50" i="410"/>
  <c r="J50" i="410"/>
  <c r="G49" i="410"/>
  <c r="J49" i="410"/>
  <c r="G48" i="410"/>
  <c r="K48" i="410"/>
  <c r="L48" i="410"/>
  <c r="F48" i="410"/>
  <c r="G47" i="410"/>
  <c r="F47" i="410"/>
  <c r="F46" i="410"/>
  <c r="G46" i="410"/>
  <c r="K46" i="410"/>
  <c r="L46" i="410"/>
  <c r="J46" i="410"/>
  <c r="J45" i="410"/>
  <c r="G45" i="410"/>
  <c r="G44" i="410"/>
  <c r="K44" i="410"/>
  <c r="L44" i="410"/>
  <c r="F44" i="410"/>
  <c r="J43" i="410"/>
  <c r="K42" i="410"/>
  <c r="L42" i="410"/>
  <c r="F42" i="410"/>
  <c r="G41" i="410"/>
  <c r="F41" i="410"/>
  <c r="J41" i="410"/>
  <c r="G40" i="410"/>
  <c r="F40" i="410"/>
  <c r="K39" i="410"/>
  <c r="L39" i="410"/>
  <c r="G39" i="410"/>
  <c r="J39" i="410"/>
  <c r="F38" i="410"/>
  <c r="G38" i="410"/>
  <c r="J38" i="410"/>
  <c r="F37" i="410"/>
  <c r="G37" i="410"/>
  <c r="K36" i="410"/>
  <c r="L36" i="410"/>
  <c r="G36" i="410"/>
  <c r="F36" i="410"/>
  <c r="J36" i="410"/>
  <c r="K35" i="410"/>
  <c r="L35" i="410"/>
  <c r="G35" i="410"/>
  <c r="F35" i="410"/>
  <c r="K34" i="410"/>
  <c r="L34" i="410"/>
  <c r="F34" i="410"/>
  <c r="G34" i="410"/>
  <c r="J34" i="410"/>
  <c r="G33" i="410"/>
  <c r="J33" i="410"/>
  <c r="G32" i="410"/>
  <c r="K32" i="410"/>
  <c r="L32" i="410"/>
  <c r="F32" i="410"/>
  <c r="G31" i="410"/>
  <c r="F31" i="410"/>
  <c r="F30" i="410"/>
  <c r="G30" i="410"/>
  <c r="K30" i="410"/>
  <c r="L30" i="410"/>
  <c r="J30" i="410"/>
  <c r="J29" i="410"/>
  <c r="G29" i="410"/>
  <c r="G28" i="410"/>
  <c r="K28" i="410"/>
  <c r="L28" i="410"/>
  <c r="F28" i="410"/>
  <c r="J27" i="410"/>
  <c r="K26" i="410"/>
  <c r="L26" i="410"/>
  <c r="F26" i="410"/>
  <c r="J25" i="410"/>
  <c r="G25" i="410"/>
  <c r="F25" i="410"/>
  <c r="G24" i="410"/>
  <c r="F24" i="410"/>
  <c r="K23" i="410"/>
  <c r="L23" i="410"/>
  <c r="G23" i="410"/>
  <c r="F23" i="410"/>
  <c r="F22" i="410"/>
  <c r="AL5" i="410"/>
  <c r="J22" i="410"/>
  <c r="F21" i="410"/>
  <c r="G21" i="410"/>
  <c r="J21" i="410"/>
  <c r="K20" i="410"/>
  <c r="L20" i="410"/>
  <c r="G20" i="410"/>
  <c r="F20" i="410"/>
  <c r="J20" i="410"/>
  <c r="K19" i="410"/>
  <c r="L19" i="410"/>
  <c r="G19" i="410"/>
  <c r="J19" i="410"/>
  <c r="K18" i="410"/>
  <c r="L18" i="410"/>
  <c r="F18" i="410"/>
  <c r="G18" i="410"/>
  <c r="J18" i="410"/>
  <c r="G17" i="410"/>
  <c r="J17" i="410"/>
  <c r="G16" i="410"/>
  <c r="F16" i="410"/>
  <c r="K16" i="410"/>
  <c r="L16" i="410"/>
  <c r="J16" i="410"/>
  <c r="J15" i="410"/>
  <c r="G15" i="410"/>
  <c r="F14" i="410"/>
  <c r="G14" i="410"/>
  <c r="K14" i="410"/>
  <c r="L14" i="410"/>
  <c r="J14" i="410"/>
  <c r="J13" i="410"/>
  <c r="G13" i="410"/>
  <c r="F13" i="410"/>
  <c r="G12" i="410"/>
  <c r="K12" i="410"/>
  <c r="L12" i="410"/>
  <c r="F12" i="410"/>
  <c r="F11" i="410"/>
  <c r="K10" i="410"/>
  <c r="L10" i="410"/>
  <c r="F10" i="410"/>
  <c r="G9" i="410"/>
  <c r="J9" i="410"/>
  <c r="H56" i="410"/>
  <c r="G8" i="410"/>
  <c r="F8" i="410"/>
  <c r="K7" i="410"/>
  <c r="L7" i="410"/>
  <c r="G7" i="410"/>
  <c r="F7" i="410"/>
  <c r="F6" i="410"/>
  <c r="AS5" i="410"/>
  <c r="J6" i="410"/>
  <c r="AO5" i="410"/>
  <c r="AM5" i="410"/>
  <c r="F5" i="410"/>
  <c r="E56" i="410"/>
  <c r="AQ5" i="410"/>
  <c r="J5" i="410"/>
  <c r="AD4" i="410"/>
  <c r="AF5" i="410"/>
  <c r="AC4" i="410"/>
  <c r="Y5" i="410"/>
  <c r="I56" i="410"/>
  <c r="AI5" i="410"/>
  <c r="F4" i="410"/>
  <c r="G55" i="409"/>
  <c r="J55" i="409"/>
  <c r="G54" i="409"/>
  <c r="K53" i="409"/>
  <c r="L53" i="409"/>
  <c r="G53" i="409"/>
  <c r="J53" i="409"/>
  <c r="F52" i="409"/>
  <c r="G52" i="409"/>
  <c r="J52" i="409"/>
  <c r="J51" i="409"/>
  <c r="F51" i="409"/>
  <c r="F48" i="409"/>
  <c r="J48" i="409"/>
  <c r="G47" i="409"/>
  <c r="F46" i="409"/>
  <c r="K46" i="409"/>
  <c r="L46" i="409"/>
  <c r="J46" i="409"/>
  <c r="K45" i="409"/>
  <c r="L45" i="409"/>
  <c r="G45" i="409"/>
  <c r="F45" i="409"/>
  <c r="K44" i="409"/>
  <c r="L44" i="409"/>
  <c r="G44" i="409"/>
  <c r="F44" i="409"/>
  <c r="G43" i="409"/>
  <c r="F43" i="409"/>
  <c r="F42" i="409"/>
  <c r="J42" i="409"/>
  <c r="F41" i="409"/>
  <c r="F40" i="409"/>
  <c r="F39" i="409"/>
  <c r="G39" i="409"/>
  <c r="F38" i="409"/>
  <c r="J38" i="409"/>
  <c r="F37" i="409"/>
  <c r="K36" i="409"/>
  <c r="L36" i="409"/>
  <c r="G36" i="409"/>
  <c r="J35" i="409"/>
  <c r="G35" i="409"/>
  <c r="F35" i="409"/>
  <c r="K34" i="409"/>
  <c r="L34" i="409"/>
  <c r="G34" i="409"/>
  <c r="K33" i="409"/>
  <c r="L33" i="409"/>
  <c r="G33" i="409"/>
  <c r="J32" i="409"/>
  <c r="K31" i="409"/>
  <c r="L31" i="409"/>
  <c r="J31" i="409"/>
  <c r="G30" i="409"/>
  <c r="K30" i="409"/>
  <c r="L30" i="409"/>
  <c r="K29" i="409"/>
  <c r="L29" i="409"/>
  <c r="G29" i="409"/>
  <c r="K28" i="409"/>
  <c r="L28" i="409"/>
  <c r="G28" i="409"/>
  <c r="F28" i="409"/>
  <c r="F27" i="409"/>
  <c r="K27" i="409"/>
  <c r="G27" i="409"/>
  <c r="F26" i="409"/>
  <c r="J26" i="409"/>
  <c r="F25" i="409"/>
  <c r="K24" i="409"/>
  <c r="L24" i="409"/>
  <c r="G24" i="409"/>
  <c r="F24" i="409"/>
  <c r="G23" i="409"/>
  <c r="F23" i="409"/>
  <c r="J22" i="409"/>
  <c r="G21" i="409"/>
  <c r="F21" i="409"/>
  <c r="K20" i="409"/>
  <c r="L20" i="409"/>
  <c r="G20" i="409"/>
  <c r="J20" i="409"/>
  <c r="J19" i="409"/>
  <c r="G19" i="409"/>
  <c r="F19" i="409"/>
  <c r="K18" i="409"/>
  <c r="L18" i="409"/>
  <c r="G18" i="409"/>
  <c r="K17" i="409"/>
  <c r="L17" i="409"/>
  <c r="G17" i="409"/>
  <c r="F17" i="409"/>
  <c r="J16" i="409"/>
  <c r="J15" i="409"/>
  <c r="G15" i="409"/>
  <c r="F15" i="409"/>
  <c r="G14" i="409"/>
  <c r="K14" i="409"/>
  <c r="L14" i="409"/>
  <c r="F12" i="409"/>
  <c r="G12" i="409"/>
  <c r="K12" i="409"/>
  <c r="L12" i="409"/>
  <c r="J12" i="409"/>
  <c r="J11" i="409"/>
  <c r="F11" i="409"/>
  <c r="K11" i="409"/>
  <c r="J10" i="409"/>
  <c r="F10" i="409"/>
  <c r="G9" i="409"/>
  <c r="G8" i="409"/>
  <c r="D56" i="409"/>
  <c r="K8" i="409"/>
  <c r="L8" i="409"/>
  <c r="K7" i="409"/>
  <c r="L7" i="409"/>
  <c r="G7" i="409"/>
  <c r="J7" i="409"/>
  <c r="AK5" i="409"/>
  <c r="AD4" i="409"/>
  <c r="Z5" i="409"/>
  <c r="AC4" i="409"/>
  <c r="S5" i="409"/>
  <c r="F4" i="409"/>
  <c r="G55" i="408"/>
  <c r="G54" i="408"/>
  <c r="F54" i="408"/>
  <c r="F53" i="408"/>
  <c r="J52" i="408"/>
  <c r="G51" i="408"/>
  <c r="K50" i="408"/>
  <c r="F50" i="408"/>
  <c r="AM5" i="408"/>
  <c r="J48" i="408"/>
  <c r="J46" i="408"/>
  <c r="F46" i="408"/>
  <c r="J45" i="408"/>
  <c r="F45" i="408"/>
  <c r="G44" i="408"/>
  <c r="J43" i="408"/>
  <c r="F43" i="408"/>
  <c r="J40" i="408"/>
  <c r="G39" i="408"/>
  <c r="F39" i="408"/>
  <c r="J37" i="408"/>
  <c r="K37" i="408"/>
  <c r="L37" i="408"/>
  <c r="K36" i="408"/>
  <c r="L36" i="408"/>
  <c r="F36" i="408"/>
  <c r="J36" i="408"/>
  <c r="G35" i="408"/>
  <c r="K35" i="408"/>
  <c r="L35" i="408"/>
  <c r="F35" i="408"/>
  <c r="J34" i="408"/>
  <c r="K34" i="408"/>
  <c r="L34" i="408"/>
  <c r="K33" i="408"/>
  <c r="L33" i="408"/>
  <c r="F33" i="408"/>
  <c r="J32" i="408"/>
  <c r="F32" i="408"/>
  <c r="J31" i="408"/>
  <c r="F31" i="408"/>
  <c r="J30" i="408"/>
  <c r="F30" i="408"/>
  <c r="F29" i="408"/>
  <c r="G29" i="408"/>
  <c r="J29" i="408"/>
  <c r="J28" i="408"/>
  <c r="G28" i="408"/>
  <c r="F27" i="408"/>
  <c r="K26" i="408"/>
  <c r="L26" i="408"/>
  <c r="J26" i="408"/>
  <c r="G25" i="408"/>
  <c r="K24" i="408"/>
  <c r="L24" i="408"/>
  <c r="F24" i="408"/>
  <c r="J23" i="408"/>
  <c r="K22" i="408"/>
  <c r="L22" i="408"/>
  <c r="F21" i="408"/>
  <c r="G20" i="408"/>
  <c r="K20" i="408"/>
  <c r="L20" i="408"/>
  <c r="K19" i="408"/>
  <c r="L19" i="408"/>
  <c r="J19" i="408"/>
  <c r="J18" i="408"/>
  <c r="F17" i="408"/>
  <c r="K17" i="408"/>
  <c r="L17" i="408"/>
  <c r="E56" i="408"/>
  <c r="F15" i="408"/>
  <c r="G15" i="408"/>
  <c r="J14" i="408"/>
  <c r="G14" i="408"/>
  <c r="F14" i="408"/>
  <c r="G13" i="408"/>
  <c r="F13" i="408"/>
  <c r="G12" i="408"/>
  <c r="J11" i="408"/>
  <c r="G10" i="408"/>
  <c r="K9" i="408"/>
  <c r="L9" i="408"/>
  <c r="J7" i="408"/>
  <c r="G7" i="408"/>
  <c r="J6" i="408"/>
  <c r="AR5" i="408"/>
  <c r="AD4" i="408"/>
  <c r="Z5" i="408"/>
  <c r="AC4" i="408"/>
  <c r="S5" i="408"/>
  <c r="J4" i="408"/>
  <c r="K4" i="408"/>
  <c r="L4" i="408"/>
  <c r="K55" i="407"/>
  <c r="L55" i="407"/>
  <c r="J55" i="407"/>
  <c r="K54" i="407"/>
  <c r="L54" i="407"/>
  <c r="J54" i="407"/>
  <c r="K52" i="407"/>
  <c r="L52" i="407"/>
  <c r="J52" i="407"/>
  <c r="K51" i="407"/>
  <c r="L51" i="407"/>
  <c r="J51" i="407"/>
  <c r="K49" i="407"/>
  <c r="L49" i="407"/>
  <c r="J49" i="407"/>
  <c r="K48" i="407"/>
  <c r="L48" i="407"/>
  <c r="J48" i="407"/>
  <c r="K46" i="407"/>
  <c r="L46" i="407"/>
  <c r="J46" i="407"/>
  <c r="K45" i="407"/>
  <c r="L45" i="407"/>
  <c r="J45" i="407"/>
  <c r="K43" i="407"/>
  <c r="L43" i="407"/>
  <c r="J43" i="407"/>
  <c r="K42" i="407"/>
  <c r="L42" i="407"/>
  <c r="J42" i="407"/>
  <c r="K40" i="407"/>
  <c r="L40" i="407"/>
  <c r="J40" i="407"/>
  <c r="K39" i="407"/>
  <c r="L39" i="407"/>
  <c r="J39" i="407"/>
  <c r="K36" i="407"/>
  <c r="L36" i="407"/>
  <c r="K35" i="407"/>
  <c r="L35" i="407"/>
  <c r="J35" i="407"/>
  <c r="K32" i="407"/>
  <c r="L32" i="407"/>
  <c r="J32" i="407"/>
  <c r="K31" i="407"/>
  <c r="L31" i="407"/>
  <c r="J31" i="407"/>
  <c r="K29" i="407"/>
  <c r="L29" i="407"/>
  <c r="J29" i="407"/>
  <c r="K26" i="407"/>
  <c r="L26" i="407"/>
  <c r="J26" i="407"/>
  <c r="K24" i="407"/>
  <c r="L24" i="407"/>
  <c r="J24" i="407"/>
  <c r="K23" i="407"/>
  <c r="L23" i="407"/>
  <c r="J23" i="407"/>
  <c r="K21" i="407"/>
  <c r="L21" i="407"/>
  <c r="J21" i="407"/>
  <c r="K18" i="407"/>
  <c r="L18" i="407"/>
  <c r="J18" i="407"/>
  <c r="K17" i="407"/>
  <c r="L17" i="407"/>
  <c r="J17" i="407"/>
  <c r="G55" i="407"/>
  <c r="F55" i="407"/>
  <c r="G54" i="407"/>
  <c r="F54" i="407"/>
  <c r="G52" i="407"/>
  <c r="F52" i="407"/>
  <c r="G51" i="407"/>
  <c r="F51" i="407"/>
  <c r="G49" i="407"/>
  <c r="F49" i="407"/>
  <c r="G48" i="407"/>
  <c r="F48" i="407"/>
  <c r="G46" i="407"/>
  <c r="F46" i="407"/>
  <c r="G45" i="407"/>
  <c r="F45" i="407"/>
  <c r="G43" i="407"/>
  <c r="F43" i="407"/>
  <c r="G42" i="407"/>
  <c r="F42" i="407"/>
  <c r="G40" i="407"/>
  <c r="F40" i="407"/>
  <c r="G39" i="407"/>
  <c r="F39" i="407"/>
  <c r="G36" i="407"/>
  <c r="G35" i="407"/>
  <c r="F35" i="407"/>
  <c r="G32" i="407"/>
  <c r="F32" i="407"/>
  <c r="G31" i="407"/>
  <c r="F31" i="407"/>
  <c r="G29" i="407"/>
  <c r="F29" i="407"/>
  <c r="G26" i="407"/>
  <c r="F26" i="407"/>
  <c r="G24" i="407"/>
  <c r="F24" i="407"/>
  <c r="G23" i="407"/>
  <c r="F23" i="407"/>
  <c r="G21" i="407"/>
  <c r="F21" i="407"/>
  <c r="G18" i="407"/>
  <c r="F18" i="407"/>
  <c r="I56" i="407"/>
  <c r="H56" i="407"/>
  <c r="E56" i="407"/>
  <c r="D56" i="407"/>
  <c r="G50" i="407"/>
  <c r="J50" i="407"/>
  <c r="F50" i="407"/>
  <c r="G47" i="407"/>
  <c r="G38" i="407"/>
  <c r="K37" i="407"/>
  <c r="L37" i="407"/>
  <c r="G33" i="407"/>
  <c r="G30" i="407"/>
  <c r="F30" i="407"/>
  <c r="G28" i="407"/>
  <c r="K27" i="407"/>
  <c r="L27" i="407"/>
  <c r="F25" i="407"/>
  <c r="J20" i="407"/>
  <c r="K19" i="407"/>
  <c r="L19" i="407"/>
  <c r="G17" i="407"/>
  <c r="F17" i="407"/>
  <c r="K16" i="407"/>
  <c r="L16" i="407"/>
  <c r="J16" i="407"/>
  <c r="K15" i="407"/>
  <c r="L15" i="407"/>
  <c r="J15" i="407"/>
  <c r="K14" i="407"/>
  <c r="L14" i="407"/>
  <c r="J14" i="407"/>
  <c r="K13" i="407"/>
  <c r="L13" i="407"/>
  <c r="J13" i="407"/>
  <c r="G13" i="407"/>
  <c r="F13" i="407"/>
  <c r="F11" i="407"/>
  <c r="K10" i="407"/>
  <c r="L10" i="407"/>
  <c r="F10" i="407"/>
  <c r="AJ8" i="407"/>
  <c r="AH8" i="407"/>
  <c r="K8" i="407"/>
  <c r="L8" i="407"/>
  <c r="J8" i="407"/>
  <c r="G8" i="407"/>
  <c r="F8" i="407"/>
  <c r="K6" i="407"/>
  <c r="L6" i="407"/>
  <c r="AU5" i="407"/>
  <c r="AS6" i="407"/>
  <c r="AT5" i="407"/>
  <c r="AR6" i="407"/>
  <c r="K5" i="407"/>
  <c r="L5" i="407"/>
  <c r="G5" i="407"/>
  <c r="AD4" i="407"/>
  <c r="V5" i="407"/>
  <c r="AC4" i="407"/>
  <c r="W5" i="407"/>
  <c r="G4" i="407"/>
  <c r="AU5" i="406"/>
  <c r="AT5" i="406"/>
  <c r="AJ8" i="406"/>
  <c r="AH8" i="406"/>
  <c r="K48" i="406"/>
  <c r="L48" i="406"/>
  <c r="G43" i="406"/>
  <c r="K42" i="406"/>
  <c r="L42" i="406"/>
  <c r="G41" i="406"/>
  <c r="G38" i="406"/>
  <c r="K36" i="406"/>
  <c r="L36" i="406"/>
  <c r="G34" i="406"/>
  <c r="K33" i="406"/>
  <c r="L33" i="406"/>
  <c r="G32" i="406"/>
  <c r="K30" i="406"/>
  <c r="L30" i="406"/>
  <c r="G29" i="406"/>
  <c r="G26" i="406"/>
  <c r="K25" i="406"/>
  <c r="L25" i="406"/>
  <c r="K21" i="406"/>
  <c r="L21" i="406"/>
  <c r="G19" i="406"/>
  <c r="K17" i="406"/>
  <c r="L17" i="406"/>
  <c r="G14" i="406"/>
  <c r="G10" i="406"/>
  <c r="G9" i="406"/>
  <c r="K8" i="406"/>
  <c r="L8" i="406"/>
  <c r="K7" i="406"/>
  <c r="L7" i="406"/>
  <c r="K6" i="406"/>
  <c r="L6" i="406"/>
  <c r="K4" i="406"/>
  <c r="L4" i="406"/>
  <c r="J49" i="406"/>
  <c r="F48" i="406"/>
  <c r="F46" i="406"/>
  <c r="J46" i="406"/>
  <c r="J43" i="406"/>
  <c r="F41" i="406"/>
  <c r="F36" i="406"/>
  <c r="J35" i="406"/>
  <c r="J33" i="406"/>
  <c r="F28" i="406"/>
  <c r="J26" i="406"/>
  <c r="J25" i="406"/>
  <c r="F22" i="406"/>
  <c r="J21" i="406"/>
  <c r="J19" i="406"/>
  <c r="F17" i="406"/>
  <c r="J16" i="406"/>
  <c r="F11" i="406"/>
  <c r="J9" i="406"/>
  <c r="J8" i="406"/>
  <c r="F7" i="406"/>
  <c r="J7" i="406"/>
  <c r="J6" i="406"/>
  <c r="F5" i="406"/>
  <c r="J4" i="406"/>
  <c r="J13" i="406"/>
  <c r="I55" i="406"/>
  <c r="H55" i="406"/>
  <c r="E55" i="406"/>
  <c r="D55" i="406"/>
  <c r="K54" i="406"/>
  <c r="L54" i="406"/>
  <c r="J54" i="406"/>
  <c r="G54" i="406"/>
  <c r="F54" i="406"/>
  <c r="K51" i="406"/>
  <c r="L51" i="406"/>
  <c r="J51" i="406"/>
  <c r="G51" i="406"/>
  <c r="F51" i="406"/>
  <c r="K50" i="406"/>
  <c r="L50" i="406"/>
  <c r="J50" i="406"/>
  <c r="G50" i="406"/>
  <c r="F50" i="406"/>
  <c r="K47" i="406"/>
  <c r="L47" i="406"/>
  <c r="J47" i="406"/>
  <c r="G47" i="406"/>
  <c r="F47" i="406"/>
  <c r="K45" i="406"/>
  <c r="L45" i="406"/>
  <c r="J45" i="406"/>
  <c r="G45" i="406"/>
  <c r="F45" i="406"/>
  <c r="K44" i="406"/>
  <c r="L44" i="406"/>
  <c r="J44" i="406"/>
  <c r="G44" i="406"/>
  <c r="F44" i="406"/>
  <c r="J42" i="406"/>
  <c r="G42" i="406"/>
  <c r="F42" i="406"/>
  <c r="J41" i="406"/>
  <c r="K39" i="406"/>
  <c r="L39" i="406"/>
  <c r="J39" i="406"/>
  <c r="G39" i="406"/>
  <c r="F39" i="406"/>
  <c r="K34" i="406"/>
  <c r="L34" i="406"/>
  <c r="J34" i="406"/>
  <c r="F34" i="406"/>
  <c r="K31" i="406"/>
  <c r="L31" i="406"/>
  <c r="J31" i="406"/>
  <c r="G31" i="406"/>
  <c r="F31" i="406"/>
  <c r="J30" i="406"/>
  <c r="G30" i="406"/>
  <c r="F30" i="406"/>
  <c r="F25" i="406"/>
  <c r="K20" i="406"/>
  <c r="L20" i="406"/>
  <c r="J20" i="406"/>
  <c r="G20" i="406"/>
  <c r="F20" i="406"/>
  <c r="J17" i="406"/>
  <c r="G17" i="406"/>
  <c r="K13" i="406"/>
  <c r="L13" i="406"/>
  <c r="G13" i="406"/>
  <c r="AL6" i="406"/>
  <c r="AQ6" i="406"/>
  <c r="AN6" i="406"/>
  <c r="AD4" i="406"/>
  <c r="AB5" i="406"/>
  <c r="AC4" i="406"/>
  <c r="Y5" i="406"/>
  <c r="H55" i="405"/>
  <c r="I55" i="405"/>
  <c r="G11" i="405"/>
  <c r="F11" i="405"/>
  <c r="K52" i="405"/>
  <c r="L52" i="405"/>
  <c r="G50" i="405"/>
  <c r="G49" i="405"/>
  <c r="K47" i="405"/>
  <c r="L47" i="405"/>
  <c r="K46" i="405"/>
  <c r="L46" i="405"/>
  <c r="G42" i="405"/>
  <c r="G41" i="405"/>
  <c r="K40" i="405"/>
  <c r="L40" i="405"/>
  <c r="G36" i="405"/>
  <c r="G34" i="405"/>
  <c r="K31" i="405"/>
  <c r="L31" i="405"/>
  <c r="K28" i="405"/>
  <c r="L28" i="405"/>
  <c r="G27" i="405"/>
  <c r="K25" i="405"/>
  <c r="L25" i="405"/>
  <c r="G22" i="405"/>
  <c r="G21" i="405"/>
  <c r="K17" i="405"/>
  <c r="L17" i="405"/>
  <c r="K16" i="405"/>
  <c r="L16" i="405"/>
  <c r="G15" i="405"/>
  <c r="G10" i="405"/>
  <c r="G9" i="405"/>
  <c r="K8" i="405"/>
  <c r="L8" i="405"/>
  <c r="K7" i="405"/>
  <c r="L7" i="405"/>
  <c r="G6" i="405"/>
  <c r="G5" i="405"/>
  <c r="J50" i="405"/>
  <c r="F47" i="405"/>
  <c r="J46" i="405"/>
  <c r="F45" i="405"/>
  <c r="F44" i="405"/>
  <c r="F43" i="405"/>
  <c r="J42" i="405"/>
  <c r="J41" i="405"/>
  <c r="J39" i="405"/>
  <c r="J38" i="405"/>
  <c r="F37" i="405"/>
  <c r="F36" i="405"/>
  <c r="J34" i="405"/>
  <c r="J33" i="405"/>
  <c r="J31" i="405"/>
  <c r="J27" i="405"/>
  <c r="F26" i="405"/>
  <c r="J25" i="405"/>
  <c r="F24" i="405"/>
  <c r="J22" i="405"/>
  <c r="F21" i="405"/>
  <c r="F20" i="405"/>
  <c r="F19" i="405"/>
  <c r="J19" i="405"/>
  <c r="J17" i="405"/>
  <c r="F15" i="405"/>
  <c r="F14" i="405"/>
  <c r="J13" i="405"/>
  <c r="J8" i="405"/>
  <c r="J5" i="405"/>
  <c r="J54" i="405"/>
  <c r="J51" i="405"/>
  <c r="J45" i="405"/>
  <c r="J44" i="405"/>
  <c r="J30" i="405"/>
  <c r="K54" i="405"/>
  <c r="L54" i="405"/>
  <c r="K51" i="405"/>
  <c r="L51" i="405"/>
  <c r="K45" i="405"/>
  <c r="L45" i="405"/>
  <c r="K44" i="405"/>
  <c r="L44" i="405"/>
  <c r="K42" i="405"/>
  <c r="L42" i="405"/>
  <c r="K34" i="405"/>
  <c r="L34" i="405"/>
  <c r="K30" i="405"/>
  <c r="L30" i="405"/>
  <c r="K20" i="405"/>
  <c r="L20" i="405"/>
  <c r="K13" i="405"/>
  <c r="L13" i="405"/>
  <c r="E55" i="405"/>
  <c r="D55" i="405"/>
  <c r="G54" i="405"/>
  <c r="F54" i="405"/>
  <c r="G51" i="405"/>
  <c r="F51" i="405"/>
  <c r="G45" i="405"/>
  <c r="G44" i="405"/>
  <c r="F41" i="405"/>
  <c r="G30" i="405"/>
  <c r="F30" i="405"/>
  <c r="G20" i="405"/>
  <c r="G13" i="405"/>
  <c r="F13" i="405"/>
  <c r="G8" i="405"/>
  <c r="F8" i="405"/>
  <c r="AU5" i="405"/>
  <c r="AK6" i="405"/>
  <c r="AQ6" i="405"/>
  <c r="AT5" i="405"/>
  <c r="AR6" i="405"/>
  <c r="AD4" i="405"/>
  <c r="Z5" i="405"/>
  <c r="AC4" i="405"/>
  <c r="AA5" i="405"/>
  <c r="L55" i="404"/>
  <c r="I55" i="404"/>
  <c r="H55" i="404"/>
  <c r="E55" i="404"/>
  <c r="D55" i="404"/>
  <c r="C55" i="404"/>
  <c r="G55" i="404"/>
  <c r="M55" i="404"/>
  <c r="B55" i="404"/>
  <c r="F55" i="404"/>
  <c r="J55" i="404"/>
  <c r="M54" i="404"/>
  <c r="K54" i="404"/>
  <c r="L54" i="404"/>
  <c r="J54" i="404"/>
  <c r="G54" i="404"/>
  <c r="F54" i="404"/>
  <c r="M53" i="404"/>
  <c r="K53" i="404"/>
  <c r="L53" i="404"/>
  <c r="J53" i="404"/>
  <c r="G53" i="404"/>
  <c r="F53" i="404"/>
  <c r="M52" i="404"/>
  <c r="K52" i="404"/>
  <c r="L52" i="404"/>
  <c r="J52" i="404"/>
  <c r="G52" i="404"/>
  <c r="F52" i="404"/>
  <c r="K51" i="404"/>
  <c r="L51" i="404"/>
  <c r="J51" i="404"/>
  <c r="G51" i="404"/>
  <c r="F51" i="404"/>
  <c r="M50" i="404"/>
  <c r="K50" i="404"/>
  <c r="L50" i="404"/>
  <c r="J50" i="404"/>
  <c r="G50" i="404"/>
  <c r="F50" i="404"/>
  <c r="M49" i="404"/>
  <c r="K49" i="404"/>
  <c r="L49" i="404"/>
  <c r="J49" i="404"/>
  <c r="G49" i="404"/>
  <c r="F49" i="404"/>
  <c r="M48" i="404"/>
  <c r="K48" i="404"/>
  <c r="L48" i="404"/>
  <c r="J48" i="404"/>
  <c r="G48" i="404"/>
  <c r="F48" i="404"/>
  <c r="M47" i="404"/>
  <c r="K47" i="404"/>
  <c r="L47" i="404"/>
  <c r="J47" i="404"/>
  <c r="G47" i="404"/>
  <c r="F47" i="404"/>
  <c r="M46" i="404"/>
  <c r="K46" i="404"/>
  <c r="L46" i="404"/>
  <c r="J46" i="404"/>
  <c r="G46" i="404"/>
  <c r="F46" i="404"/>
  <c r="M45" i="404"/>
  <c r="K45" i="404"/>
  <c r="L45" i="404"/>
  <c r="J45" i="404"/>
  <c r="G45" i="404"/>
  <c r="F45" i="404"/>
  <c r="K44" i="404"/>
  <c r="L44" i="404"/>
  <c r="J44" i="404"/>
  <c r="G44" i="404"/>
  <c r="F44" i="404"/>
  <c r="M43" i="404"/>
  <c r="K43" i="404"/>
  <c r="L43" i="404"/>
  <c r="J43" i="404"/>
  <c r="G43" i="404"/>
  <c r="F43" i="404"/>
  <c r="M42" i="404"/>
  <c r="K42" i="404"/>
  <c r="L42" i="404"/>
  <c r="J42" i="404"/>
  <c r="G42" i="404"/>
  <c r="F42" i="404"/>
  <c r="M41" i="404"/>
  <c r="K41" i="404"/>
  <c r="L41" i="404"/>
  <c r="J41" i="404"/>
  <c r="G41" i="404"/>
  <c r="F41" i="404"/>
  <c r="M40" i="404"/>
  <c r="K40" i="404"/>
  <c r="L40" i="404"/>
  <c r="J40" i="404"/>
  <c r="G40" i="404"/>
  <c r="F40" i="404"/>
  <c r="M39" i="404"/>
  <c r="K39" i="404"/>
  <c r="L39" i="404"/>
  <c r="J39" i="404"/>
  <c r="G39" i="404"/>
  <c r="F39" i="404"/>
  <c r="M38" i="404"/>
  <c r="K38" i="404"/>
  <c r="L38" i="404"/>
  <c r="J38" i="404"/>
  <c r="G38" i="404"/>
  <c r="F38" i="404"/>
  <c r="M37" i="404"/>
  <c r="K37" i="404"/>
  <c r="L37" i="404"/>
  <c r="J37" i="404"/>
  <c r="G37" i="404"/>
  <c r="F37" i="404"/>
  <c r="M36" i="404"/>
  <c r="K36" i="404"/>
  <c r="L36" i="404"/>
  <c r="J36" i="404"/>
  <c r="G36" i="404"/>
  <c r="F36" i="404"/>
  <c r="M35" i="404"/>
  <c r="K35" i="404"/>
  <c r="L35" i="404"/>
  <c r="J35" i="404"/>
  <c r="G35" i="404"/>
  <c r="F35" i="404"/>
  <c r="M34" i="404"/>
  <c r="K34" i="404"/>
  <c r="L34" i="404"/>
  <c r="J34" i="404"/>
  <c r="G34" i="404"/>
  <c r="F34" i="404"/>
  <c r="K33" i="404"/>
  <c r="L33" i="404"/>
  <c r="J33" i="404"/>
  <c r="G33" i="404"/>
  <c r="F33" i="404"/>
  <c r="M32" i="404"/>
  <c r="K32" i="404"/>
  <c r="L32" i="404"/>
  <c r="J32" i="404"/>
  <c r="G32" i="404"/>
  <c r="F32" i="404"/>
  <c r="M31" i="404"/>
  <c r="K31" i="404"/>
  <c r="L31" i="404"/>
  <c r="J31" i="404"/>
  <c r="G31" i="404"/>
  <c r="F31" i="404"/>
  <c r="M30" i="404"/>
  <c r="K30" i="404"/>
  <c r="L30" i="404"/>
  <c r="J30" i="404"/>
  <c r="G30" i="404"/>
  <c r="F30" i="404"/>
  <c r="M29" i="404"/>
  <c r="K29" i="404"/>
  <c r="L29" i="404"/>
  <c r="J29" i="404"/>
  <c r="G29" i="404"/>
  <c r="F29" i="404"/>
  <c r="M28" i="404"/>
  <c r="K28" i="404"/>
  <c r="L28" i="404"/>
  <c r="J28" i="404"/>
  <c r="G28" i="404"/>
  <c r="F28" i="404"/>
  <c r="M27" i="404"/>
  <c r="K27" i="404"/>
  <c r="L27" i="404"/>
  <c r="J27" i="404"/>
  <c r="G27" i="404"/>
  <c r="F27" i="404"/>
  <c r="K26" i="404"/>
  <c r="L26" i="404"/>
  <c r="J26" i="404"/>
  <c r="G26" i="404"/>
  <c r="F26" i="404"/>
  <c r="M25" i="404"/>
  <c r="K25" i="404"/>
  <c r="L25" i="404"/>
  <c r="J25" i="404"/>
  <c r="G25" i="404"/>
  <c r="F25" i="404"/>
  <c r="M24" i="404"/>
  <c r="K24" i="404"/>
  <c r="L24" i="404"/>
  <c r="J24" i="404"/>
  <c r="G24" i="404"/>
  <c r="F24" i="404"/>
  <c r="M23" i="404"/>
  <c r="K23" i="404"/>
  <c r="L23" i="404"/>
  <c r="J23" i="404"/>
  <c r="G23" i="404"/>
  <c r="F23" i="404"/>
  <c r="M22" i="404"/>
  <c r="K22" i="404"/>
  <c r="L22" i="404"/>
  <c r="J22" i="404"/>
  <c r="G22" i="404"/>
  <c r="F22" i="404"/>
  <c r="M21" i="404"/>
  <c r="K21" i="404"/>
  <c r="L21" i="404"/>
  <c r="J21" i="404"/>
  <c r="G21" i="404"/>
  <c r="F21" i="404"/>
  <c r="M20" i="404"/>
  <c r="K20" i="404"/>
  <c r="L20" i="404"/>
  <c r="J20" i="404"/>
  <c r="G20" i="404"/>
  <c r="F20" i="404"/>
  <c r="K19" i="404"/>
  <c r="L19" i="404"/>
  <c r="J19" i="404"/>
  <c r="G19" i="404"/>
  <c r="F19" i="404"/>
  <c r="M18" i="404"/>
  <c r="K18" i="404"/>
  <c r="L18" i="404"/>
  <c r="J18" i="404"/>
  <c r="G18" i="404"/>
  <c r="F18" i="404"/>
  <c r="M17" i="404"/>
  <c r="K17" i="404"/>
  <c r="L17" i="404"/>
  <c r="J17" i="404"/>
  <c r="G17" i="404"/>
  <c r="F17" i="404"/>
  <c r="M16" i="404"/>
  <c r="K16" i="404"/>
  <c r="L16" i="404"/>
  <c r="J16" i="404"/>
  <c r="G16" i="404"/>
  <c r="F16" i="404"/>
  <c r="M15" i="404"/>
  <c r="K15" i="404"/>
  <c r="L15" i="404"/>
  <c r="J15" i="404"/>
  <c r="G15" i="404"/>
  <c r="F15" i="404"/>
  <c r="M14" i="404"/>
  <c r="K14" i="404"/>
  <c r="L14" i="404"/>
  <c r="J14" i="404"/>
  <c r="G14" i="404"/>
  <c r="F14" i="404"/>
  <c r="M13" i="404"/>
  <c r="K13" i="404"/>
  <c r="L13" i="404"/>
  <c r="J13" i="404"/>
  <c r="G13" i="404"/>
  <c r="F13" i="404"/>
  <c r="M12" i="404"/>
  <c r="K12" i="404"/>
  <c r="L12" i="404"/>
  <c r="J12" i="404"/>
  <c r="G12" i="404"/>
  <c r="F12" i="404"/>
  <c r="M11" i="404"/>
  <c r="K11" i="404"/>
  <c r="L11" i="404"/>
  <c r="J11" i="404"/>
  <c r="G11" i="404"/>
  <c r="F11" i="404"/>
  <c r="M10" i="404"/>
  <c r="K10" i="404"/>
  <c r="L10" i="404"/>
  <c r="J10" i="404"/>
  <c r="G10" i="404"/>
  <c r="F10" i="404"/>
  <c r="M9" i="404"/>
  <c r="K9" i="404"/>
  <c r="L9" i="404"/>
  <c r="J9" i="404"/>
  <c r="G9" i="404"/>
  <c r="F9" i="404"/>
  <c r="M8" i="404"/>
  <c r="K8" i="404"/>
  <c r="L8" i="404"/>
  <c r="G8" i="404"/>
  <c r="F8" i="404"/>
  <c r="M7" i="404"/>
  <c r="K7" i="404"/>
  <c r="L7" i="404"/>
  <c r="J7" i="404"/>
  <c r="G7" i="404"/>
  <c r="F7" i="404"/>
  <c r="M6" i="404"/>
  <c r="K6" i="404"/>
  <c r="L6" i="404"/>
  <c r="J6" i="404"/>
  <c r="G6" i="404"/>
  <c r="F6" i="404"/>
  <c r="AU5" i="404"/>
  <c r="AS6" i="404"/>
  <c r="AQ6" i="404"/>
  <c r="AT5" i="404"/>
  <c r="AR6" i="404"/>
  <c r="M5" i="404"/>
  <c r="K5" i="404"/>
  <c r="L5" i="404"/>
  <c r="J5" i="404"/>
  <c r="G5" i="404"/>
  <c r="F5" i="404"/>
  <c r="AD4" i="404"/>
  <c r="T5" i="404"/>
  <c r="Z5" i="404"/>
  <c r="AC4" i="404"/>
  <c r="AA5" i="404"/>
  <c r="M4" i="404"/>
  <c r="K4" i="404"/>
  <c r="L4" i="404"/>
  <c r="J4" i="404"/>
  <c r="G4" i="404"/>
  <c r="F4" i="404"/>
  <c r="L55" i="403"/>
  <c r="I55" i="403"/>
  <c r="H55" i="403"/>
  <c r="E55" i="403"/>
  <c r="D55" i="403"/>
  <c r="C55" i="403"/>
  <c r="M4" i="403"/>
  <c r="B55" i="403"/>
  <c r="F55" i="403"/>
  <c r="K54" i="403"/>
  <c r="L54" i="403"/>
  <c r="J54" i="403"/>
  <c r="G54" i="403"/>
  <c r="F54" i="403"/>
  <c r="K53" i="403"/>
  <c r="L53" i="403"/>
  <c r="J53" i="403"/>
  <c r="G53" i="403"/>
  <c r="F53" i="403"/>
  <c r="K52" i="403"/>
  <c r="L52" i="403"/>
  <c r="J52" i="403"/>
  <c r="G52" i="403"/>
  <c r="F52" i="403"/>
  <c r="K51" i="403"/>
  <c r="L51" i="403"/>
  <c r="J51" i="403"/>
  <c r="G51" i="403"/>
  <c r="F51" i="403"/>
  <c r="K50" i="403"/>
  <c r="L50" i="403"/>
  <c r="J50" i="403"/>
  <c r="G50" i="403"/>
  <c r="F50" i="403"/>
  <c r="K49" i="403"/>
  <c r="L49" i="403"/>
  <c r="J49" i="403"/>
  <c r="G49" i="403"/>
  <c r="F49" i="403"/>
  <c r="K48" i="403"/>
  <c r="L48" i="403"/>
  <c r="J48" i="403"/>
  <c r="G48" i="403"/>
  <c r="F48" i="403"/>
  <c r="K47" i="403"/>
  <c r="L47" i="403"/>
  <c r="J47" i="403"/>
  <c r="G47" i="403"/>
  <c r="F47" i="403"/>
  <c r="K46" i="403"/>
  <c r="L46" i="403"/>
  <c r="J46" i="403"/>
  <c r="G46" i="403"/>
  <c r="F46" i="403"/>
  <c r="K45" i="403"/>
  <c r="L45" i="403"/>
  <c r="J45" i="403"/>
  <c r="G45" i="403"/>
  <c r="F45" i="403"/>
  <c r="K44" i="403"/>
  <c r="L44" i="403"/>
  <c r="J44" i="403"/>
  <c r="G44" i="403"/>
  <c r="F44" i="403"/>
  <c r="K43" i="403"/>
  <c r="L43" i="403"/>
  <c r="J43" i="403"/>
  <c r="G43" i="403"/>
  <c r="F43" i="403"/>
  <c r="K42" i="403"/>
  <c r="L42" i="403"/>
  <c r="J42" i="403"/>
  <c r="G42" i="403"/>
  <c r="F42" i="403"/>
  <c r="K41" i="403"/>
  <c r="L41" i="403"/>
  <c r="J41" i="403"/>
  <c r="G41" i="403"/>
  <c r="F41" i="403"/>
  <c r="K40" i="403"/>
  <c r="L40" i="403"/>
  <c r="J40" i="403"/>
  <c r="G40" i="403"/>
  <c r="F40" i="403"/>
  <c r="K39" i="403"/>
  <c r="L39" i="403"/>
  <c r="J39" i="403"/>
  <c r="G39" i="403"/>
  <c r="F39" i="403"/>
  <c r="K38" i="403"/>
  <c r="L38" i="403"/>
  <c r="J38" i="403"/>
  <c r="G38" i="403"/>
  <c r="F38" i="403"/>
  <c r="K37" i="403"/>
  <c r="L37" i="403"/>
  <c r="J37" i="403"/>
  <c r="G37" i="403"/>
  <c r="F37" i="403"/>
  <c r="K36" i="403"/>
  <c r="L36" i="403"/>
  <c r="J36" i="403"/>
  <c r="G36" i="403"/>
  <c r="F36" i="403"/>
  <c r="K35" i="403"/>
  <c r="L35" i="403"/>
  <c r="J35" i="403"/>
  <c r="G35" i="403"/>
  <c r="F35" i="403"/>
  <c r="K34" i="403"/>
  <c r="L34" i="403"/>
  <c r="J34" i="403"/>
  <c r="G34" i="403"/>
  <c r="F34" i="403"/>
  <c r="K33" i="403"/>
  <c r="L33" i="403"/>
  <c r="J33" i="403"/>
  <c r="G33" i="403"/>
  <c r="F33" i="403"/>
  <c r="K32" i="403"/>
  <c r="L32" i="403"/>
  <c r="J32" i="403"/>
  <c r="G32" i="403"/>
  <c r="F32" i="403"/>
  <c r="K31" i="403"/>
  <c r="L31" i="403"/>
  <c r="J31" i="403"/>
  <c r="G31" i="403"/>
  <c r="F31" i="403"/>
  <c r="K30" i="403"/>
  <c r="L30" i="403"/>
  <c r="J30" i="403"/>
  <c r="G30" i="403"/>
  <c r="F30" i="403"/>
  <c r="K29" i="403"/>
  <c r="L29" i="403"/>
  <c r="J29" i="403"/>
  <c r="G29" i="403"/>
  <c r="F29" i="403"/>
  <c r="K28" i="403"/>
  <c r="L28" i="403"/>
  <c r="J28" i="403"/>
  <c r="G28" i="403"/>
  <c r="F28" i="403"/>
  <c r="K27" i="403"/>
  <c r="L27" i="403"/>
  <c r="J27" i="403"/>
  <c r="G27" i="403"/>
  <c r="F27" i="403"/>
  <c r="K26" i="403"/>
  <c r="L26" i="403"/>
  <c r="J26" i="403"/>
  <c r="G26" i="403"/>
  <c r="F26" i="403"/>
  <c r="K25" i="403"/>
  <c r="L25" i="403"/>
  <c r="J25" i="403"/>
  <c r="G25" i="403"/>
  <c r="F25" i="403"/>
  <c r="K24" i="403"/>
  <c r="L24" i="403"/>
  <c r="J24" i="403"/>
  <c r="G24" i="403"/>
  <c r="F24" i="403"/>
  <c r="K23" i="403"/>
  <c r="L23" i="403"/>
  <c r="J23" i="403"/>
  <c r="G23" i="403"/>
  <c r="F23" i="403"/>
  <c r="K22" i="403"/>
  <c r="L22" i="403"/>
  <c r="J22" i="403"/>
  <c r="G22" i="403"/>
  <c r="F22" i="403"/>
  <c r="K21" i="403"/>
  <c r="L21" i="403"/>
  <c r="J21" i="403"/>
  <c r="G21" i="403"/>
  <c r="F21" i="403"/>
  <c r="K20" i="403"/>
  <c r="L20" i="403"/>
  <c r="J20" i="403"/>
  <c r="G20" i="403"/>
  <c r="F20" i="403"/>
  <c r="K19" i="403"/>
  <c r="L19" i="403"/>
  <c r="J19" i="403"/>
  <c r="G19" i="403"/>
  <c r="F19" i="403"/>
  <c r="K18" i="403"/>
  <c r="L18" i="403"/>
  <c r="J18" i="403"/>
  <c r="G18" i="403"/>
  <c r="F18" i="403"/>
  <c r="K17" i="403"/>
  <c r="L17" i="403"/>
  <c r="J17" i="403"/>
  <c r="G17" i="403"/>
  <c r="F17" i="403"/>
  <c r="K16" i="403"/>
  <c r="L16" i="403"/>
  <c r="J16" i="403"/>
  <c r="G16" i="403"/>
  <c r="F16" i="403"/>
  <c r="K15" i="403"/>
  <c r="L15" i="403"/>
  <c r="J15" i="403"/>
  <c r="G15" i="403"/>
  <c r="F15" i="403"/>
  <c r="K14" i="403"/>
  <c r="L14" i="403"/>
  <c r="J14" i="403"/>
  <c r="G14" i="403"/>
  <c r="F14" i="403"/>
  <c r="K13" i="403"/>
  <c r="L13" i="403"/>
  <c r="J13" i="403"/>
  <c r="G13" i="403"/>
  <c r="F13" i="403"/>
  <c r="K12" i="403"/>
  <c r="L12" i="403"/>
  <c r="J12" i="403"/>
  <c r="G12" i="403"/>
  <c r="F12" i="403"/>
  <c r="K11" i="403"/>
  <c r="L11" i="403"/>
  <c r="J11" i="403"/>
  <c r="G11" i="403"/>
  <c r="F11" i="403"/>
  <c r="K10" i="403"/>
  <c r="L10" i="403"/>
  <c r="J10" i="403"/>
  <c r="G10" i="403"/>
  <c r="F10" i="403"/>
  <c r="K9" i="403"/>
  <c r="L9" i="403"/>
  <c r="J9" i="403"/>
  <c r="G9" i="403"/>
  <c r="F9" i="403"/>
  <c r="K8" i="403"/>
  <c r="L8" i="403"/>
  <c r="G8" i="403"/>
  <c r="F8" i="403"/>
  <c r="K7" i="403"/>
  <c r="L7" i="403"/>
  <c r="J7" i="403"/>
  <c r="G7" i="403"/>
  <c r="F7" i="403"/>
  <c r="K6" i="403"/>
  <c r="L6" i="403"/>
  <c r="J6" i="403"/>
  <c r="G6" i="403"/>
  <c r="F6" i="403"/>
  <c r="AU5" i="403"/>
  <c r="AQ6" i="403"/>
  <c r="AT5" i="403"/>
  <c r="AP6" i="403"/>
  <c r="K5" i="403"/>
  <c r="L5" i="403"/>
  <c r="J5" i="403"/>
  <c r="G5" i="403"/>
  <c r="F5" i="403"/>
  <c r="AD4" i="403"/>
  <c r="Z5" i="403"/>
  <c r="AC4" i="403"/>
  <c r="Y5" i="403"/>
  <c r="K4" i="403"/>
  <c r="L4" i="403"/>
  <c r="J4" i="403"/>
  <c r="G4" i="403"/>
  <c r="F4" i="403"/>
  <c r="K54" i="402"/>
  <c r="K53" i="402"/>
  <c r="L53" i="402"/>
  <c r="K52" i="402"/>
  <c r="L52" i="402"/>
  <c r="K51" i="402"/>
  <c r="L51" i="402"/>
  <c r="K50" i="402"/>
  <c r="L50" i="402"/>
  <c r="K49" i="402"/>
  <c r="L49" i="402"/>
  <c r="K48" i="402"/>
  <c r="L48" i="402"/>
  <c r="K47" i="402"/>
  <c r="L47" i="402"/>
  <c r="K46" i="402"/>
  <c r="K45" i="402"/>
  <c r="L45" i="402"/>
  <c r="K44" i="402"/>
  <c r="L44" i="402"/>
  <c r="K43" i="402"/>
  <c r="L43" i="402"/>
  <c r="K42" i="402"/>
  <c r="L42" i="402"/>
  <c r="K41" i="402"/>
  <c r="L41" i="402"/>
  <c r="K40" i="402"/>
  <c r="L40" i="402"/>
  <c r="K39" i="402"/>
  <c r="L39" i="402"/>
  <c r="K38" i="402"/>
  <c r="L38" i="402"/>
  <c r="K37" i="402"/>
  <c r="L37" i="402"/>
  <c r="K36" i="402"/>
  <c r="L36" i="402"/>
  <c r="K35" i="402"/>
  <c r="L35" i="402"/>
  <c r="K34" i="402"/>
  <c r="L34" i="402"/>
  <c r="K33" i="402"/>
  <c r="L33" i="402"/>
  <c r="K32" i="402"/>
  <c r="L32" i="402"/>
  <c r="K31" i="402"/>
  <c r="L31" i="402"/>
  <c r="K30" i="402"/>
  <c r="L30" i="402"/>
  <c r="K29" i="402"/>
  <c r="L29" i="402"/>
  <c r="K28" i="402"/>
  <c r="L28" i="402"/>
  <c r="K27" i="402"/>
  <c r="L27" i="402"/>
  <c r="K26" i="402"/>
  <c r="L26" i="402"/>
  <c r="K25" i="402"/>
  <c r="L25" i="402"/>
  <c r="K24" i="402"/>
  <c r="L24" i="402"/>
  <c r="K23" i="402"/>
  <c r="L23" i="402"/>
  <c r="K22" i="402"/>
  <c r="L22" i="402"/>
  <c r="K21" i="402"/>
  <c r="L21" i="402"/>
  <c r="K20" i="402"/>
  <c r="L20" i="402"/>
  <c r="K19" i="402"/>
  <c r="L19" i="402"/>
  <c r="K18" i="402"/>
  <c r="L18" i="402"/>
  <c r="K17" i="402"/>
  <c r="L17" i="402"/>
  <c r="K16" i="402"/>
  <c r="L16" i="402"/>
  <c r="K15" i="402"/>
  <c r="L15" i="402"/>
  <c r="K14" i="402"/>
  <c r="L14" i="402"/>
  <c r="K13" i="402"/>
  <c r="L13" i="402"/>
  <c r="K12" i="402"/>
  <c r="L12" i="402"/>
  <c r="K11" i="402"/>
  <c r="L11" i="402"/>
  <c r="K10" i="402"/>
  <c r="L10" i="402"/>
  <c r="K9" i="402"/>
  <c r="L9" i="402"/>
  <c r="K8" i="402"/>
  <c r="L8" i="402"/>
  <c r="L46" i="402"/>
  <c r="L54" i="402"/>
  <c r="L55" i="402"/>
  <c r="J54" i="402"/>
  <c r="J53" i="402"/>
  <c r="J52" i="402"/>
  <c r="J51" i="402"/>
  <c r="J50" i="402"/>
  <c r="J49" i="402"/>
  <c r="J48" i="402"/>
  <c r="J47" i="402"/>
  <c r="J46" i="402"/>
  <c r="J45" i="402"/>
  <c r="J44" i="402"/>
  <c r="J43" i="402"/>
  <c r="J42" i="402"/>
  <c r="J41" i="402"/>
  <c r="J40" i="402"/>
  <c r="J39" i="402"/>
  <c r="J38" i="402"/>
  <c r="J37" i="402"/>
  <c r="J36" i="402"/>
  <c r="J35" i="402"/>
  <c r="J34" i="402"/>
  <c r="J33" i="402"/>
  <c r="J32" i="402"/>
  <c r="J31" i="402"/>
  <c r="J30" i="402"/>
  <c r="J29" i="402"/>
  <c r="J28" i="402"/>
  <c r="J27" i="402"/>
  <c r="J26" i="402"/>
  <c r="J25" i="402"/>
  <c r="J24" i="402"/>
  <c r="J23" i="402"/>
  <c r="J22" i="402"/>
  <c r="J21" i="402"/>
  <c r="J20" i="402"/>
  <c r="J19" i="402"/>
  <c r="J18" i="402"/>
  <c r="J17" i="402"/>
  <c r="J16" i="402"/>
  <c r="J15" i="402"/>
  <c r="J14" i="402"/>
  <c r="J13" i="402"/>
  <c r="J12" i="402"/>
  <c r="J11" i="402"/>
  <c r="J10" i="402"/>
  <c r="J9" i="402"/>
  <c r="B55" i="402"/>
  <c r="I55" i="402"/>
  <c r="H55" i="402"/>
  <c r="E55" i="402"/>
  <c r="D55" i="402"/>
  <c r="C55" i="402"/>
  <c r="G54" i="402"/>
  <c r="F54" i="402"/>
  <c r="G53" i="402"/>
  <c r="F53" i="402"/>
  <c r="G52" i="402"/>
  <c r="F52" i="402"/>
  <c r="G51" i="402"/>
  <c r="F51" i="402"/>
  <c r="G50" i="402"/>
  <c r="F50" i="402"/>
  <c r="G49" i="402"/>
  <c r="F49" i="402"/>
  <c r="G48" i="402"/>
  <c r="F48" i="402"/>
  <c r="G47" i="402"/>
  <c r="F47" i="402"/>
  <c r="G46" i="402"/>
  <c r="F46" i="402"/>
  <c r="G45" i="402"/>
  <c r="F45" i="402"/>
  <c r="G44" i="402"/>
  <c r="F44" i="402"/>
  <c r="G43" i="402"/>
  <c r="F43" i="402"/>
  <c r="G42" i="402"/>
  <c r="F42" i="402"/>
  <c r="G41" i="402"/>
  <c r="F41" i="402"/>
  <c r="G40" i="402"/>
  <c r="F40" i="402"/>
  <c r="G39" i="402"/>
  <c r="F39" i="402"/>
  <c r="G38" i="402"/>
  <c r="F38" i="402"/>
  <c r="G37" i="402"/>
  <c r="F37" i="402"/>
  <c r="G36" i="402"/>
  <c r="F36" i="402"/>
  <c r="G35" i="402"/>
  <c r="F35" i="402"/>
  <c r="G34" i="402"/>
  <c r="F34" i="402"/>
  <c r="G33" i="402"/>
  <c r="F33" i="402"/>
  <c r="G32" i="402"/>
  <c r="F32" i="402"/>
  <c r="G31" i="402"/>
  <c r="F31" i="402"/>
  <c r="G30" i="402"/>
  <c r="F30" i="402"/>
  <c r="G29" i="402"/>
  <c r="F29" i="402"/>
  <c r="G28" i="402"/>
  <c r="F28" i="402"/>
  <c r="G27" i="402"/>
  <c r="F27" i="402"/>
  <c r="G26" i="402"/>
  <c r="F26" i="402"/>
  <c r="G25" i="402"/>
  <c r="F25" i="402"/>
  <c r="G24" i="402"/>
  <c r="F24" i="402"/>
  <c r="G23" i="402"/>
  <c r="F23" i="402"/>
  <c r="G22" i="402"/>
  <c r="F22" i="402"/>
  <c r="G21" i="402"/>
  <c r="F21" i="402"/>
  <c r="G20" i="402"/>
  <c r="F20" i="402"/>
  <c r="G19" i="402"/>
  <c r="F19" i="402"/>
  <c r="G18" i="402"/>
  <c r="F18" i="402"/>
  <c r="G17" i="402"/>
  <c r="F17" i="402"/>
  <c r="G16" i="402"/>
  <c r="F16" i="402"/>
  <c r="G15" i="402"/>
  <c r="F15" i="402"/>
  <c r="G14" i="402"/>
  <c r="F14" i="402"/>
  <c r="G13" i="402"/>
  <c r="F13" i="402"/>
  <c r="G12" i="402"/>
  <c r="F12" i="402"/>
  <c r="G11" i="402"/>
  <c r="F11" i="402"/>
  <c r="G10" i="402"/>
  <c r="F10" i="402"/>
  <c r="G9" i="402"/>
  <c r="F9" i="402"/>
  <c r="G8" i="402"/>
  <c r="F8" i="402"/>
  <c r="K7" i="402"/>
  <c r="L7" i="402"/>
  <c r="J7" i="402"/>
  <c r="G7" i="402"/>
  <c r="F7" i="402"/>
  <c r="K6" i="402"/>
  <c r="L6" i="402"/>
  <c r="J6" i="402"/>
  <c r="G6" i="402"/>
  <c r="F6" i="402"/>
  <c r="AU5" i="402"/>
  <c r="AW6" i="402"/>
  <c r="AT5" i="402"/>
  <c r="AH6" i="402"/>
  <c r="K5" i="402"/>
  <c r="L5" i="402"/>
  <c r="J5" i="402"/>
  <c r="G5" i="402"/>
  <c r="F5" i="402"/>
  <c r="AD4" i="402"/>
  <c r="AF5" i="402"/>
  <c r="AC4" i="402"/>
  <c r="Y5" i="402"/>
  <c r="K4" i="402"/>
  <c r="L4" i="402"/>
  <c r="J4" i="402"/>
  <c r="G4" i="402"/>
  <c r="F4" i="402"/>
  <c r="AU5" i="401"/>
  <c r="I55" i="401"/>
  <c r="H55" i="401"/>
  <c r="E55" i="401"/>
  <c r="D55" i="401"/>
  <c r="C55" i="401"/>
  <c r="M55" i="401"/>
  <c r="B55" i="401"/>
  <c r="K54" i="401"/>
  <c r="L54" i="401"/>
  <c r="J54" i="401"/>
  <c r="G54" i="401"/>
  <c r="F54" i="401"/>
  <c r="K53" i="401"/>
  <c r="L53" i="401"/>
  <c r="J53" i="401"/>
  <c r="G53" i="401"/>
  <c r="F53" i="401"/>
  <c r="K52" i="401"/>
  <c r="L52" i="401"/>
  <c r="J52" i="401"/>
  <c r="G52" i="401"/>
  <c r="F52" i="401"/>
  <c r="K51" i="401"/>
  <c r="L51" i="401"/>
  <c r="J51" i="401"/>
  <c r="G51" i="401"/>
  <c r="F51" i="401"/>
  <c r="K50" i="401"/>
  <c r="L50" i="401"/>
  <c r="J50" i="401"/>
  <c r="G50" i="401"/>
  <c r="F50" i="401"/>
  <c r="K49" i="401"/>
  <c r="L49" i="401"/>
  <c r="J49" i="401"/>
  <c r="G49" i="401"/>
  <c r="F49" i="401"/>
  <c r="K48" i="401"/>
  <c r="L48" i="401"/>
  <c r="J48" i="401"/>
  <c r="G48" i="401"/>
  <c r="F48" i="401"/>
  <c r="K47" i="401"/>
  <c r="L47" i="401"/>
  <c r="J47" i="401"/>
  <c r="G47" i="401"/>
  <c r="F47" i="401"/>
  <c r="K46" i="401"/>
  <c r="L46" i="401"/>
  <c r="J46" i="401"/>
  <c r="G46" i="401"/>
  <c r="F46" i="401"/>
  <c r="K45" i="401"/>
  <c r="L45" i="401"/>
  <c r="J45" i="401"/>
  <c r="G45" i="401"/>
  <c r="F45" i="401"/>
  <c r="K44" i="401"/>
  <c r="L44" i="401"/>
  <c r="J44" i="401"/>
  <c r="G44" i="401"/>
  <c r="F44" i="401"/>
  <c r="K43" i="401"/>
  <c r="L43" i="401"/>
  <c r="J43" i="401"/>
  <c r="G43" i="401"/>
  <c r="F43" i="401"/>
  <c r="K42" i="401"/>
  <c r="L42" i="401"/>
  <c r="J42" i="401"/>
  <c r="G42" i="401"/>
  <c r="F42" i="401"/>
  <c r="K41" i="401"/>
  <c r="L41" i="401"/>
  <c r="J41" i="401"/>
  <c r="G41" i="401"/>
  <c r="F41" i="401"/>
  <c r="K40" i="401"/>
  <c r="L40" i="401"/>
  <c r="J40" i="401"/>
  <c r="G40" i="401"/>
  <c r="F40" i="401"/>
  <c r="K39" i="401"/>
  <c r="L39" i="401"/>
  <c r="J39" i="401"/>
  <c r="G39" i="401"/>
  <c r="F39" i="401"/>
  <c r="K38" i="401"/>
  <c r="L38" i="401"/>
  <c r="J38" i="401"/>
  <c r="G38" i="401"/>
  <c r="F38" i="401"/>
  <c r="K37" i="401"/>
  <c r="L37" i="401"/>
  <c r="J37" i="401"/>
  <c r="G37" i="401"/>
  <c r="F37" i="401"/>
  <c r="K36" i="401"/>
  <c r="L36" i="401"/>
  <c r="J36" i="401"/>
  <c r="G36" i="401"/>
  <c r="F36" i="401"/>
  <c r="K35" i="401"/>
  <c r="L35" i="401"/>
  <c r="J35" i="401"/>
  <c r="G35" i="401"/>
  <c r="F35" i="401"/>
  <c r="K34" i="401"/>
  <c r="L34" i="401"/>
  <c r="J34" i="401"/>
  <c r="G34" i="401"/>
  <c r="F34" i="401"/>
  <c r="K33" i="401"/>
  <c r="L33" i="401"/>
  <c r="J33" i="401"/>
  <c r="G33" i="401"/>
  <c r="F33" i="401"/>
  <c r="K32" i="401"/>
  <c r="L32" i="401"/>
  <c r="J32" i="401"/>
  <c r="G32" i="401"/>
  <c r="F32" i="401"/>
  <c r="L31" i="401"/>
  <c r="G31" i="401"/>
  <c r="F31" i="401"/>
  <c r="K30" i="401"/>
  <c r="L30" i="401"/>
  <c r="J30" i="401"/>
  <c r="G30" i="401"/>
  <c r="F30" i="401"/>
  <c r="K29" i="401"/>
  <c r="L29" i="401"/>
  <c r="J29" i="401"/>
  <c r="G29" i="401"/>
  <c r="F29" i="401"/>
  <c r="K28" i="401"/>
  <c r="L28" i="401"/>
  <c r="J28" i="401"/>
  <c r="G28" i="401"/>
  <c r="F28" i="401"/>
  <c r="K27" i="401"/>
  <c r="L27" i="401"/>
  <c r="J27" i="401"/>
  <c r="G27" i="401"/>
  <c r="F27" i="401"/>
  <c r="K26" i="401"/>
  <c r="L26" i="401"/>
  <c r="J26" i="401"/>
  <c r="G26" i="401"/>
  <c r="F26" i="401"/>
  <c r="K25" i="401"/>
  <c r="L25" i="401"/>
  <c r="J25" i="401"/>
  <c r="G25" i="401"/>
  <c r="F25" i="401"/>
  <c r="K24" i="401"/>
  <c r="L24" i="401"/>
  <c r="J24" i="401"/>
  <c r="G24" i="401"/>
  <c r="F24" i="401"/>
  <c r="K23" i="401"/>
  <c r="L23" i="401"/>
  <c r="J23" i="401"/>
  <c r="G23" i="401"/>
  <c r="F23" i="401"/>
  <c r="K22" i="401"/>
  <c r="L22" i="401"/>
  <c r="J22" i="401"/>
  <c r="G22" i="401"/>
  <c r="F22" i="401"/>
  <c r="K21" i="401"/>
  <c r="L21" i="401"/>
  <c r="J21" i="401"/>
  <c r="G21" i="401"/>
  <c r="F21" i="401"/>
  <c r="K20" i="401"/>
  <c r="L20" i="401"/>
  <c r="J20" i="401"/>
  <c r="G20" i="401"/>
  <c r="F20" i="401"/>
  <c r="L19" i="401"/>
  <c r="G19" i="401"/>
  <c r="F19" i="401"/>
  <c r="K18" i="401"/>
  <c r="L18" i="401"/>
  <c r="J18" i="401"/>
  <c r="G18" i="401"/>
  <c r="F18" i="401"/>
  <c r="K17" i="401"/>
  <c r="L17" i="401"/>
  <c r="J17" i="401"/>
  <c r="G17" i="401"/>
  <c r="F17" i="401"/>
  <c r="K16" i="401"/>
  <c r="L16" i="401"/>
  <c r="J16" i="401"/>
  <c r="G16" i="401"/>
  <c r="F16" i="401"/>
  <c r="K15" i="401"/>
  <c r="L15" i="401"/>
  <c r="J15" i="401"/>
  <c r="G15" i="401"/>
  <c r="F15" i="401"/>
  <c r="K14" i="401"/>
  <c r="L14" i="401"/>
  <c r="J14" i="401"/>
  <c r="G14" i="401"/>
  <c r="F14" i="401"/>
  <c r="K13" i="401"/>
  <c r="L13" i="401"/>
  <c r="J13" i="401"/>
  <c r="G13" i="401"/>
  <c r="F13" i="401"/>
  <c r="K12" i="401"/>
  <c r="L12" i="401"/>
  <c r="J12" i="401"/>
  <c r="G12" i="401"/>
  <c r="F12" i="401"/>
  <c r="K11" i="401"/>
  <c r="L11" i="401"/>
  <c r="J11" i="401"/>
  <c r="G11" i="401"/>
  <c r="F11" i="401"/>
  <c r="K10" i="401"/>
  <c r="L10" i="401"/>
  <c r="J10" i="401"/>
  <c r="G10" i="401"/>
  <c r="F10" i="401"/>
  <c r="K9" i="401"/>
  <c r="L9" i="401"/>
  <c r="J9" i="401"/>
  <c r="G9" i="401"/>
  <c r="F9" i="401"/>
  <c r="K8" i="401"/>
  <c r="L8" i="401"/>
  <c r="J8" i="401"/>
  <c r="G8" i="401"/>
  <c r="F8" i="401"/>
  <c r="K7" i="401"/>
  <c r="L7" i="401"/>
  <c r="J7" i="401"/>
  <c r="G7" i="401"/>
  <c r="F7" i="401"/>
  <c r="K6" i="401"/>
  <c r="L6" i="401"/>
  <c r="J6" i="401"/>
  <c r="G6" i="401"/>
  <c r="F6" i="401"/>
  <c r="AW6" i="401"/>
  <c r="AT5" i="401"/>
  <c r="AN6" i="401"/>
  <c r="K5" i="401"/>
  <c r="L5" i="401"/>
  <c r="J5" i="401"/>
  <c r="G5" i="401"/>
  <c r="F5" i="401"/>
  <c r="AD4" i="401"/>
  <c r="AF5" i="401"/>
  <c r="AC4" i="401"/>
  <c r="S5" i="401"/>
  <c r="K4" i="401"/>
  <c r="L4" i="401"/>
  <c r="J4" i="401"/>
  <c r="G4" i="401"/>
  <c r="F4" i="401"/>
  <c r="I55" i="400"/>
  <c r="H55" i="400"/>
  <c r="E55" i="400"/>
  <c r="D55" i="400"/>
  <c r="C55" i="400"/>
  <c r="M39" i="400"/>
  <c r="B55" i="400"/>
  <c r="K54" i="400"/>
  <c r="L54" i="400"/>
  <c r="J54" i="400"/>
  <c r="G54" i="400"/>
  <c r="F54" i="400"/>
  <c r="K53" i="400"/>
  <c r="L53" i="400"/>
  <c r="J53" i="400"/>
  <c r="G53" i="400"/>
  <c r="F53" i="400"/>
  <c r="K52" i="400"/>
  <c r="L52" i="400"/>
  <c r="J52" i="400"/>
  <c r="G52" i="400"/>
  <c r="F52" i="400"/>
  <c r="K51" i="400"/>
  <c r="L51" i="400"/>
  <c r="J51" i="400"/>
  <c r="G51" i="400"/>
  <c r="F51" i="400"/>
  <c r="K50" i="400"/>
  <c r="L50" i="400"/>
  <c r="J50" i="400"/>
  <c r="G50" i="400"/>
  <c r="F50" i="400"/>
  <c r="K49" i="400"/>
  <c r="L49" i="400"/>
  <c r="J49" i="400"/>
  <c r="G49" i="400"/>
  <c r="F49" i="400"/>
  <c r="K48" i="400"/>
  <c r="L48" i="400"/>
  <c r="J48" i="400"/>
  <c r="G48" i="400"/>
  <c r="F48" i="400"/>
  <c r="K47" i="400"/>
  <c r="L47" i="400"/>
  <c r="J47" i="400"/>
  <c r="G47" i="400"/>
  <c r="F47" i="400"/>
  <c r="K46" i="400"/>
  <c r="L46" i="400"/>
  <c r="J46" i="400"/>
  <c r="G46" i="400"/>
  <c r="F46" i="400"/>
  <c r="K45" i="400"/>
  <c r="L45" i="400"/>
  <c r="J45" i="400"/>
  <c r="G45" i="400"/>
  <c r="F45" i="400"/>
  <c r="K44" i="400"/>
  <c r="L44" i="400"/>
  <c r="J44" i="400"/>
  <c r="G44" i="400"/>
  <c r="F44" i="400"/>
  <c r="K43" i="400"/>
  <c r="L43" i="400"/>
  <c r="J43" i="400"/>
  <c r="G43" i="400"/>
  <c r="F43" i="400"/>
  <c r="K42" i="400"/>
  <c r="L42" i="400"/>
  <c r="J42" i="400"/>
  <c r="G42" i="400"/>
  <c r="F42" i="400"/>
  <c r="K41" i="400"/>
  <c r="L41" i="400"/>
  <c r="J41" i="400"/>
  <c r="G41" i="400"/>
  <c r="F41" i="400"/>
  <c r="K40" i="400"/>
  <c r="L40" i="400"/>
  <c r="J40" i="400"/>
  <c r="G40" i="400"/>
  <c r="F40" i="400"/>
  <c r="K39" i="400"/>
  <c r="L39" i="400"/>
  <c r="J39" i="400"/>
  <c r="G39" i="400"/>
  <c r="F39" i="400"/>
  <c r="K38" i="400"/>
  <c r="L38" i="400"/>
  <c r="J38" i="400"/>
  <c r="G38" i="400"/>
  <c r="F38" i="400"/>
  <c r="K37" i="400"/>
  <c r="L37" i="400"/>
  <c r="J37" i="400"/>
  <c r="G37" i="400"/>
  <c r="F37" i="400"/>
  <c r="K36" i="400"/>
  <c r="L36" i="400"/>
  <c r="J36" i="400"/>
  <c r="G36" i="400"/>
  <c r="F36" i="400"/>
  <c r="K35" i="400"/>
  <c r="L35" i="400"/>
  <c r="J35" i="400"/>
  <c r="G35" i="400"/>
  <c r="F35" i="400"/>
  <c r="K34" i="400"/>
  <c r="L34" i="400"/>
  <c r="J34" i="400"/>
  <c r="G34" i="400"/>
  <c r="F34" i="400"/>
  <c r="K33" i="400"/>
  <c r="L33" i="400"/>
  <c r="J33" i="400"/>
  <c r="G33" i="400"/>
  <c r="F33" i="400"/>
  <c r="K32" i="400"/>
  <c r="L32" i="400"/>
  <c r="J32" i="400"/>
  <c r="G32" i="400"/>
  <c r="F32" i="400"/>
  <c r="L31" i="400"/>
  <c r="G31" i="400"/>
  <c r="F31" i="400"/>
  <c r="K30" i="400"/>
  <c r="L30" i="400"/>
  <c r="J30" i="400"/>
  <c r="G30" i="400"/>
  <c r="F30" i="400"/>
  <c r="K29" i="400"/>
  <c r="L29" i="400"/>
  <c r="J29" i="400"/>
  <c r="G29" i="400"/>
  <c r="F29" i="400"/>
  <c r="K28" i="400"/>
  <c r="L28" i="400"/>
  <c r="J28" i="400"/>
  <c r="G28" i="400"/>
  <c r="F28" i="400"/>
  <c r="K27" i="400"/>
  <c r="L27" i="400"/>
  <c r="J27" i="400"/>
  <c r="G27" i="400"/>
  <c r="F27" i="400"/>
  <c r="K26" i="400"/>
  <c r="L26" i="400"/>
  <c r="J26" i="400"/>
  <c r="G26" i="400"/>
  <c r="F26" i="400"/>
  <c r="K25" i="400"/>
  <c r="L25" i="400"/>
  <c r="J25" i="400"/>
  <c r="G25" i="400"/>
  <c r="F25" i="400"/>
  <c r="K24" i="400"/>
  <c r="L24" i="400"/>
  <c r="J24" i="400"/>
  <c r="G24" i="400"/>
  <c r="F24" i="400"/>
  <c r="K23" i="400"/>
  <c r="L23" i="400"/>
  <c r="J23" i="400"/>
  <c r="G23" i="400"/>
  <c r="F23" i="400"/>
  <c r="K22" i="400"/>
  <c r="L22" i="400"/>
  <c r="J22" i="400"/>
  <c r="G22" i="400"/>
  <c r="F22" i="400"/>
  <c r="K21" i="400"/>
  <c r="L21" i="400"/>
  <c r="J21" i="400"/>
  <c r="G21" i="400"/>
  <c r="F21" i="400"/>
  <c r="K20" i="400"/>
  <c r="L20" i="400"/>
  <c r="J20" i="400"/>
  <c r="G20" i="400"/>
  <c r="F20" i="400"/>
  <c r="L19" i="400"/>
  <c r="G19" i="400"/>
  <c r="F19" i="400"/>
  <c r="K18" i="400"/>
  <c r="L18" i="400"/>
  <c r="J18" i="400"/>
  <c r="G18" i="400"/>
  <c r="F18" i="400"/>
  <c r="K17" i="400"/>
  <c r="L17" i="400"/>
  <c r="J17" i="400"/>
  <c r="G17" i="400"/>
  <c r="F17" i="400"/>
  <c r="K16" i="400"/>
  <c r="L16" i="400"/>
  <c r="J16" i="400"/>
  <c r="G16" i="400"/>
  <c r="F16" i="400"/>
  <c r="K15" i="400"/>
  <c r="L15" i="400"/>
  <c r="J15" i="400"/>
  <c r="G15" i="400"/>
  <c r="F15" i="400"/>
  <c r="K14" i="400"/>
  <c r="L14" i="400"/>
  <c r="J14" i="400"/>
  <c r="G14" i="400"/>
  <c r="F14" i="400"/>
  <c r="K13" i="400"/>
  <c r="L13" i="400"/>
  <c r="J13" i="400"/>
  <c r="G13" i="400"/>
  <c r="F13" i="400"/>
  <c r="K12" i="400"/>
  <c r="L12" i="400"/>
  <c r="J12" i="400"/>
  <c r="G12" i="400"/>
  <c r="F12" i="400"/>
  <c r="K11" i="400"/>
  <c r="L11" i="400"/>
  <c r="J11" i="400"/>
  <c r="G11" i="400"/>
  <c r="F11" i="400"/>
  <c r="K10" i="400"/>
  <c r="L10" i="400"/>
  <c r="J10" i="400"/>
  <c r="G10" i="400"/>
  <c r="F10" i="400"/>
  <c r="K9" i="400"/>
  <c r="L9" i="400"/>
  <c r="J9" i="400"/>
  <c r="G9" i="400"/>
  <c r="F9" i="400"/>
  <c r="K8" i="400"/>
  <c r="L8" i="400"/>
  <c r="J8" i="400"/>
  <c r="G8" i="400"/>
  <c r="F8" i="400"/>
  <c r="K7" i="400"/>
  <c r="L7" i="400"/>
  <c r="J7" i="400"/>
  <c r="G7" i="400"/>
  <c r="F7" i="400"/>
  <c r="K6" i="400"/>
  <c r="L6" i="400"/>
  <c r="J6" i="400"/>
  <c r="G6" i="400"/>
  <c r="F6" i="400"/>
  <c r="AU5" i="400"/>
  <c r="AW6" i="400"/>
  <c r="AT5" i="400"/>
  <c r="AJ6" i="400"/>
  <c r="K5" i="400"/>
  <c r="L5" i="400"/>
  <c r="J5" i="400"/>
  <c r="G5" i="400"/>
  <c r="F5" i="400"/>
  <c r="AD4" i="400"/>
  <c r="AF5" i="400"/>
  <c r="AC4" i="400"/>
  <c r="AA5" i="400"/>
  <c r="K4" i="400"/>
  <c r="L4" i="400"/>
  <c r="J4" i="400"/>
  <c r="G4" i="400"/>
  <c r="F4" i="400"/>
  <c r="J33" i="399"/>
  <c r="J16" i="399"/>
  <c r="I55" i="399"/>
  <c r="H55" i="399"/>
  <c r="E55" i="399"/>
  <c r="D55" i="399"/>
  <c r="C55" i="399"/>
  <c r="M55" i="399"/>
  <c r="B55" i="399"/>
  <c r="K54" i="399"/>
  <c r="L54" i="399"/>
  <c r="J54" i="399"/>
  <c r="G54" i="399"/>
  <c r="F54" i="399"/>
  <c r="K53" i="399"/>
  <c r="L53" i="399"/>
  <c r="J53" i="399"/>
  <c r="G53" i="399"/>
  <c r="F53" i="399"/>
  <c r="K52" i="399"/>
  <c r="L52" i="399"/>
  <c r="J52" i="399"/>
  <c r="G52" i="399"/>
  <c r="F52" i="399"/>
  <c r="K51" i="399"/>
  <c r="L51" i="399"/>
  <c r="J51" i="399"/>
  <c r="G51" i="399"/>
  <c r="F51" i="399"/>
  <c r="K50" i="399"/>
  <c r="L50" i="399"/>
  <c r="J50" i="399"/>
  <c r="G50" i="399"/>
  <c r="F50" i="399"/>
  <c r="K49" i="399"/>
  <c r="L49" i="399"/>
  <c r="J49" i="399"/>
  <c r="G49" i="399"/>
  <c r="F49" i="399"/>
  <c r="K48" i="399"/>
  <c r="L48" i="399"/>
  <c r="J48" i="399"/>
  <c r="G48" i="399"/>
  <c r="F48" i="399"/>
  <c r="K47" i="399"/>
  <c r="L47" i="399"/>
  <c r="J47" i="399"/>
  <c r="G47" i="399"/>
  <c r="F47" i="399"/>
  <c r="K46" i="399"/>
  <c r="L46" i="399"/>
  <c r="J46" i="399"/>
  <c r="G46" i="399"/>
  <c r="F46" i="399"/>
  <c r="K45" i="399"/>
  <c r="L45" i="399"/>
  <c r="J45" i="399"/>
  <c r="G45" i="399"/>
  <c r="F45" i="399"/>
  <c r="K44" i="399"/>
  <c r="L44" i="399"/>
  <c r="J44" i="399"/>
  <c r="G44" i="399"/>
  <c r="F44" i="399"/>
  <c r="K43" i="399"/>
  <c r="L43" i="399"/>
  <c r="J43" i="399"/>
  <c r="G43" i="399"/>
  <c r="F43" i="399"/>
  <c r="K42" i="399"/>
  <c r="L42" i="399"/>
  <c r="J42" i="399"/>
  <c r="G42" i="399"/>
  <c r="F42" i="399"/>
  <c r="K41" i="399"/>
  <c r="L41" i="399"/>
  <c r="J41" i="399"/>
  <c r="G41" i="399"/>
  <c r="F41" i="399"/>
  <c r="K40" i="399"/>
  <c r="L40" i="399"/>
  <c r="J40" i="399"/>
  <c r="G40" i="399"/>
  <c r="F40" i="399"/>
  <c r="K39" i="399"/>
  <c r="L39" i="399"/>
  <c r="J39" i="399"/>
  <c r="G39" i="399"/>
  <c r="F39" i="399"/>
  <c r="K38" i="399"/>
  <c r="L38" i="399"/>
  <c r="J38" i="399"/>
  <c r="G38" i="399"/>
  <c r="F38" i="399"/>
  <c r="K37" i="399"/>
  <c r="L37" i="399"/>
  <c r="J37" i="399"/>
  <c r="G37" i="399"/>
  <c r="F37" i="399"/>
  <c r="K36" i="399"/>
  <c r="L36" i="399"/>
  <c r="J36" i="399"/>
  <c r="G36" i="399"/>
  <c r="F36" i="399"/>
  <c r="K35" i="399"/>
  <c r="L35" i="399"/>
  <c r="J35" i="399"/>
  <c r="G35" i="399"/>
  <c r="F35" i="399"/>
  <c r="K34" i="399"/>
  <c r="L34" i="399"/>
  <c r="J34" i="399"/>
  <c r="G34" i="399"/>
  <c r="F34" i="399"/>
  <c r="K33" i="399"/>
  <c r="L33" i="399"/>
  <c r="G33" i="399"/>
  <c r="F33" i="399"/>
  <c r="K32" i="399"/>
  <c r="L32" i="399"/>
  <c r="J32" i="399"/>
  <c r="G32" i="399"/>
  <c r="F32" i="399"/>
  <c r="L31" i="399"/>
  <c r="G31" i="399"/>
  <c r="F31" i="399"/>
  <c r="K30" i="399"/>
  <c r="L30" i="399"/>
  <c r="J30" i="399"/>
  <c r="G30" i="399"/>
  <c r="F30" i="399"/>
  <c r="K29" i="399"/>
  <c r="L29" i="399"/>
  <c r="J29" i="399"/>
  <c r="G29" i="399"/>
  <c r="F29" i="399"/>
  <c r="K28" i="399"/>
  <c r="L28" i="399"/>
  <c r="J28" i="399"/>
  <c r="G28" i="399"/>
  <c r="F28" i="399"/>
  <c r="K27" i="399"/>
  <c r="L27" i="399"/>
  <c r="J27" i="399"/>
  <c r="G27" i="399"/>
  <c r="F27" i="399"/>
  <c r="K26" i="399"/>
  <c r="L26" i="399"/>
  <c r="J26" i="399"/>
  <c r="G26" i="399"/>
  <c r="F26" i="399"/>
  <c r="K25" i="399"/>
  <c r="L25" i="399"/>
  <c r="J25" i="399"/>
  <c r="G25" i="399"/>
  <c r="F25" i="399"/>
  <c r="K24" i="399"/>
  <c r="L24" i="399"/>
  <c r="J24" i="399"/>
  <c r="G24" i="399"/>
  <c r="F24" i="399"/>
  <c r="K23" i="399"/>
  <c r="L23" i="399"/>
  <c r="J23" i="399"/>
  <c r="G23" i="399"/>
  <c r="F23" i="399"/>
  <c r="K22" i="399"/>
  <c r="L22" i="399"/>
  <c r="J22" i="399"/>
  <c r="G22" i="399"/>
  <c r="F22" i="399"/>
  <c r="K21" i="399"/>
  <c r="L21" i="399"/>
  <c r="J21" i="399"/>
  <c r="G21" i="399"/>
  <c r="F21" i="399"/>
  <c r="K20" i="399"/>
  <c r="L20" i="399"/>
  <c r="J20" i="399"/>
  <c r="G20" i="399"/>
  <c r="F20" i="399"/>
  <c r="L19" i="399"/>
  <c r="G19" i="399"/>
  <c r="F19" i="399"/>
  <c r="K18" i="399"/>
  <c r="L18" i="399"/>
  <c r="J18" i="399"/>
  <c r="G18" i="399"/>
  <c r="F18" i="399"/>
  <c r="K17" i="399"/>
  <c r="L17" i="399"/>
  <c r="J17" i="399"/>
  <c r="G17" i="399"/>
  <c r="F17" i="399"/>
  <c r="K16" i="399"/>
  <c r="L16" i="399"/>
  <c r="G16" i="399"/>
  <c r="F16" i="399"/>
  <c r="K15" i="399"/>
  <c r="L15" i="399"/>
  <c r="J15" i="399"/>
  <c r="G15" i="399"/>
  <c r="F15" i="399"/>
  <c r="K14" i="399"/>
  <c r="L14" i="399"/>
  <c r="J14" i="399"/>
  <c r="G14" i="399"/>
  <c r="F14" i="399"/>
  <c r="K13" i="399"/>
  <c r="L13" i="399"/>
  <c r="J13" i="399"/>
  <c r="G13" i="399"/>
  <c r="F13" i="399"/>
  <c r="K12" i="399"/>
  <c r="L12" i="399"/>
  <c r="J12" i="399"/>
  <c r="G12" i="399"/>
  <c r="F12" i="399"/>
  <c r="K11" i="399"/>
  <c r="L11" i="399"/>
  <c r="J11" i="399"/>
  <c r="G11" i="399"/>
  <c r="F11" i="399"/>
  <c r="K10" i="399"/>
  <c r="L10" i="399"/>
  <c r="J10" i="399"/>
  <c r="G10" i="399"/>
  <c r="F10" i="399"/>
  <c r="K9" i="399"/>
  <c r="L9" i="399"/>
  <c r="J9" i="399"/>
  <c r="G9" i="399"/>
  <c r="F9" i="399"/>
  <c r="K8" i="399"/>
  <c r="L8" i="399"/>
  <c r="J8" i="399"/>
  <c r="G8" i="399"/>
  <c r="F8" i="399"/>
  <c r="K7" i="399"/>
  <c r="L7" i="399"/>
  <c r="J7" i="399"/>
  <c r="G7" i="399"/>
  <c r="F7" i="399"/>
  <c r="K6" i="399"/>
  <c r="L6" i="399"/>
  <c r="J6" i="399"/>
  <c r="G6" i="399"/>
  <c r="F6" i="399"/>
  <c r="AU5" i="399"/>
  <c r="AW6" i="399"/>
  <c r="AT5" i="399"/>
  <c r="AN6" i="399"/>
  <c r="K5" i="399"/>
  <c r="L5" i="399"/>
  <c r="J5" i="399"/>
  <c r="G5" i="399"/>
  <c r="F5" i="399"/>
  <c r="AD4" i="399"/>
  <c r="AF5" i="399"/>
  <c r="AC4" i="399"/>
  <c r="W5" i="399"/>
  <c r="K4" i="399"/>
  <c r="L4" i="399"/>
  <c r="J4" i="399"/>
  <c r="G4" i="399"/>
  <c r="F4" i="399"/>
  <c r="J6" i="398"/>
  <c r="I55" i="398"/>
  <c r="H55" i="398"/>
  <c r="E55" i="398"/>
  <c r="D55" i="398"/>
  <c r="C55" i="398"/>
  <c r="M55" i="398"/>
  <c r="B55" i="398"/>
  <c r="K54" i="398"/>
  <c r="L54" i="398"/>
  <c r="J54" i="398"/>
  <c r="G54" i="398"/>
  <c r="F54" i="398"/>
  <c r="K53" i="398"/>
  <c r="L53" i="398"/>
  <c r="J53" i="398"/>
  <c r="G53" i="398"/>
  <c r="F53" i="398"/>
  <c r="K52" i="398"/>
  <c r="L52" i="398"/>
  <c r="J52" i="398"/>
  <c r="G52" i="398"/>
  <c r="F52" i="398"/>
  <c r="K51" i="398"/>
  <c r="L51" i="398"/>
  <c r="J51" i="398"/>
  <c r="G51" i="398"/>
  <c r="F51" i="398"/>
  <c r="K50" i="398"/>
  <c r="L50" i="398"/>
  <c r="J50" i="398"/>
  <c r="G50" i="398"/>
  <c r="F50" i="398"/>
  <c r="K49" i="398"/>
  <c r="L49" i="398"/>
  <c r="J49" i="398"/>
  <c r="G49" i="398"/>
  <c r="F49" i="398"/>
  <c r="K48" i="398"/>
  <c r="L48" i="398"/>
  <c r="J48" i="398"/>
  <c r="G48" i="398"/>
  <c r="F48" i="398"/>
  <c r="K47" i="398"/>
  <c r="L47" i="398"/>
  <c r="J47" i="398"/>
  <c r="G47" i="398"/>
  <c r="F47" i="398"/>
  <c r="K46" i="398"/>
  <c r="L46" i="398"/>
  <c r="J46" i="398"/>
  <c r="G46" i="398"/>
  <c r="F46" i="398"/>
  <c r="K45" i="398"/>
  <c r="L45" i="398"/>
  <c r="J45" i="398"/>
  <c r="G45" i="398"/>
  <c r="F45" i="398"/>
  <c r="K44" i="398"/>
  <c r="L44" i="398"/>
  <c r="J44" i="398"/>
  <c r="G44" i="398"/>
  <c r="F44" i="398"/>
  <c r="K43" i="398"/>
  <c r="L43" i="398"/>
  <c r="J43" i="398"/>
  <c r="G43" i="398"/>
  <c r="F43" i="398"/>
  <c r="K42" i="398"/>
  <c r="L42" i="398"/>
  <c r="J42" i="398"/>
  <c r="G42" i="398"/>
  <c r="F42" i="398"/>
  <c r="K41" i="398"/>
  <c r="L41" i="398"/>
  <c r="J41" i="398"/>
  <c r="G41" i="398"/>
  <c r="F41" i="398"/>
  <c r="K40" i="398"/>
  <c r="L40" i="398"/>
  <c r="J40" i="398"/>
  <c r="G40" i="398"/>
  <c r="F40" i="398"/>
  <c r="K39" i="398"/>
  <c r="L39" i="398"/>
  <c r="J39" i="398"/>
  <c r="G39" i="398"/>
  <c r="F39" i="398"/>
  <c r="K38" i="398"/>
  <c r="L38" i="398"/>
  <c r="J38" i="398"/>
  <c r="G38" i="398"/>
  <c r="F38" i="398"/>
  <c r="K37" i="398"/>
  <c r="L37" i="398"/>
  <c r="J37" i="398"/>
  <c r="G37" i="398"/>
  <c r="F37" i="398"/>
  <c r="K36" i="398"/>
  <c r="L36" i="398"/>
  <c r="J36" i="398"/>
  <c r="G36" i="398"/>
  <c r="F36" i="398"/>
  <c r="K35" i="398"/>
  <c r="L35" i="398"/>
  <c r="J35" i="398"/>
  <c r="G35" i="398"/>
  <c r="F35" i="398"/>
  <c r="K34" i="398"/>
  <c r="L34" i="398"/>
  <c r="J34" i="398"/>
  <c r="G34" i="398"/>
  <c r="F34" i="398"/>
  <c r="K33" i="398"/>
  <c r="L33" i="398"/>
  <c r="J33" i="398"/>
  <c r="G33" i="398"/>
  <c r="F33" i="398"/>
  <c r="K32" i="398"/>
  <c r="L32" i="398"/>
  <c r="J32" i="398"/>
  <c r="G32" i="398"/>
  <c r="F32" i="398"/>
  <c r="L31" i="398"/>
  <c r="G31" i="398"/>
  <c r="F31" i="398"/>
  <c r="K30" i="398"/>
  <c r="L30" i="398"/>
  <c r="J30" i="398"/>
  <c r="G30" i="398"/>
  <c r="F30" i="398"/>
  <c r="K29" i="398"/>
  <c r="L29" i="398"/>
  <c r="J29" i="398"/>
  <c r="G29" i="398"/>
  <c r="F29" i="398"/>
  <c r="K28" i="398"/>
  <c r="L28" i="398"/>
  <c r="J28" i="398"/>
  <c r="G28" i="398"/>
  <c r="F28" i="398"/>
  <c r="K27" i="398"/>
  <c r="L27" i="398"/>
  <c r="J27" i="398"/>
  <c r="G27" i="398"/>
  <c r="F27" i="398"/>
  <c r="K26" i="398"/>
  <c r="L26" i="398"/>
  <c r="J26" i="398"/>
  <c r="G26" i="398"/>
  <c r="F26" i="398"/>
  <c r="K25" i="398"/>
  <c r="L25" i="398"/>
  <c r="J25" i="398"/>
  <c r="G25" i="398"/>
  <c r="F25" i="398"/>
  <c r="K24" i="398"/>
  <c r="L24" i="398"/>
  <c r="J24" i="398"/>
  <c r="G24" i="398"/>
  <c r="F24" i="398"/>
  <c r="K23" i="398"/>
  <c r="L23" i="398"/>
  <c r="J23" i="398"/>
  <c r="G23" i="398"/>
  <c r="F23" i="398"/>
  <c r="K22" i="398"/>
  <c r="L22" i="398"/>
  <c r="J22" i="398"/>
  <c r="G22" i="398"/>
  <c r="F22" i="398"/>
  <c r="K21" i="398"/>
  <c r="L21" i="398"/>
  <c r="J21" i="398"/>
  <c r="G21" i="398"/>
  <c r="F21" i="398"/>
  <c r="K20" i="398"/>
  <c r="L20" i="398"/>
  <c r="J20" i="398"/>
  <c r="G20" i="398"/>
  <c r="F20" i="398"/>
  <c r="L19" i="398"/>
  <c r="G19" i="398"/>
  <c r="F19" i="398"/>
  <c r="K18" i="398"/>
  <c r="L18" i="398"/>
  <c r="J18" i="398"/>
  <c r="G18" i="398"/>
  <c r="F18" i="398"/>
  <c r="K17" i="398"/>
  <c r="L17" i="398"/>
  <c r="J17" i="398"/>
  <c r="G17" i="398"/>
  <c r="F17" i="398"/>
  <c r="K16" i="398"/>
  <c r="L16" i="398"/>
  <c r="J16" i="398"/>
  <c r="G16" i="398"/>
  <c r="F16" i="398"/>
  <c r="K15" i="398"/>
  <c r="L15" i="398"/>
  <c r="J15" i="398"/>
  <c r="G15" i="398"/>
  <c r="F15" i="398"/>
  <c r="K14" i="398"/>
  <c r="L14" i="398"/>
  <c r="J14" i="398"/>
  <c r="G14" i="398"/>
  <c r="F14" i="398"/>
  <c r="K13" i="398"/>
  <c r="L13" i="398"/>
  <c r="J13" i="398"/>
  <c r="G13" i="398"/>
  <c r="F13" i="398"/>
  <c r="K12" i="398"/>
  <c r="L12" i="398"/>
  <c r="J12" i="398"/>
  <c r="G12" i="398"/>
  <c r="F12" i="398"/>
  <c r="K11" i="398"/>
  <c r="L11" i="398"/>
  <c r="J11" i="398"/>
  <c r="G11" i="398"/>
  <c r="F11" i="398"/>
  <c r="K10" i="398"/>
  <c r="L10" i="398"/>
  <c r="J10" i="398"/>
  <c r="G10" i="398"/>
  <c r="F10" i="398"/>
  <c r="K9" i="398"/>
  <c r="L9" i="398"/>
  <c r="J9" i="398"/>
  <c r="G9" i="398"/>
  <c r="F9" i="398"/>
  <c r="K8" i="398"/>
  <c r="L8" i="398"/>
  <c r="J8" i="398"/>
  <c r="G8" i="398"/>
  <c r="F8" i="398"/>
  <c r="K7" i="398"/>
  <c r="L7" i="398"/>
  <c r="J7" i="398"/>
  <c r="G7" i="398"/>
  <c r="F7" i="398"/>
  <c r="K6" i="398"/>
  <c r="L6" i="398"/>
  <c r="G6" i="398"/>
  <c r="F6" i="398"/>
  <c r="AU5" i="398"/>
  <c r="AW6" i="398"/>
  <c r="AT5" i="398"/>
  <c r="AP6" i="398"/>
  <c r="K5" i="398"/>
  <c r="L5" i="398"/>
  <c r="J5" i="398"/>
  <c r="G5" i="398"/>
  <c r="F5" i="398"/>
  <c r="AD4" i="398"/>
  <c r="AF5" i="398"/>
  <c r="AC4" i="398"/>
  <c r="Y5" i="398"/>
  <c r="K4" i="398"/>
  <c r="L4" i="398"/>
  <c r="J4" i="398"/>
  <c r="G4" i="398"/>
  <c r="F4" i="398"/>
  <c r="AU5" i="397"/>
  <c r="AT5" i="397"/>
  <c r="AL6" i="397"/>
  <c r="AN6" i="397"/>
  <c r="I55" i="397"/>
  <c r="H55" i="397"/>
  <c r="E55" i="397"/>
  <c r="D55" i="397"/>
  <c r="C55" i="397"/>
  <c r="M16" i="397"/>
  <c r="M4" i="397"/>
  <c r="B55" i="397"/>
  <c r="F55" i="397"/>
  <c r="J41" i="397"/>
  <c r="K41" i="397"/>
  <c r="L41" i="397"/>
  <c r="G41" i="397"/>
  <c r="F41" i="397"/>
  <c r="K7" i="397"/>
  <c r="L7" i="397"/>
  <c r="J7" i="397"/>
  <c r="G7" i="397"/>
  <c r="F7" i="397"/>
  <c r="K40" i="397"/>
  <c r="L40" i="397"/>
  <c r="J40" i="397"/>
  <c r="G40" i="397"/>
  <c r="F40" i="397"/>
  <c r="K54" i="397"/>
  <c r="L54" i="397"/>
  <c r="J54" i="397"/>
  <c r="G54" i="397"/>
  <c r="F54" i="397"/>
  <c r="K53" i="397"/>
  <c r="L53" i="397"/>
  <c r="J53" i="397"/>
  <c r="G53" i="397"/>
  <c r="F53" i="397"/>
  <c r="K13" i="397"/>
  <c r="L13" i="397"/>
  <c r="J13" i="397"/>
  <c r="G13" i="397"/>
  <c r="F13" i="397"/>
  <c r="K19" i="397"/>
  <c r="L19" i="397"/>
  <c r="J19" i="397"/>
  <c r="G19" i="397"/>
  <c r="F19" i="397"/>
  <c r="K39" i="397"/>
  <c r="L39" i="397"/>
  <c r="J39" i="397"/>
  <c r="G39" i="397"/>
  <c r="F39" i="397"/>
  <c r="K12" i="397"/>
  <c r="L12" i="397"/>
  <c r="J12" i="397"/>
  <c r="G12" i="397"/>
  <c r="F12" i="397"/>
  <c r="K52" i="397"/>
  <c r="L52" i="397"/>
  <c r="J52" i="397"/>
  <c r="G52" i="397"/>
  <c r="F52" i="397"/>
  <c r="K51" i="397"/>
  <c r="L51" i="397"/>
  <c r="J51" i="397"/>
  <c r="G51" i="397"/>
  <c r="F51" i="397"/>
  <c r="K38" i="397"/>
  <c r="L38" i="397"/>
  <c r="J38" i="397"/>
  <c r="G38" i="397"/>
  <c r="F38" i="397"/>
  <c r="K50" i="397"/>
  <c r="L50" i="397"/>
  <c r="J50" i="397"/>
  <c r="G50" i="397"/>
  <c r="F50" i="397"/>
  <c r="K49" i="397"/>
  <c r="L49" i="397"/>
  <c r="J49" i="397"/>
  <c r="G49" i="397"/>
  <c r="F49" i="397"/>
  <c r="K37" i="397"/>
  <c r="L37" i="397"/>
  <c r="J37" i="397"/>
  <c r="G37" i="397"/>
  <c r="F37" i="397"/>
  <c r="K48" i="397"/>
  <c r="L48" i="397"/>
  <c r="J48" i="397"/>
  <c r="G48" i="397"/>
  <c r="F48" i="397"/>
  <c r="K4" i="397"/>
  <c r="L4" i="397"/>
  <c r="J4" i="397"/>
  <c r="G4" i="397"/>
  <c r="F4" i="397"/>
  <c r="K25" i="397"/>
  <c r="L25" i="397"/>
  <c r="J25" i="397"/>
  <c r="G25" i="397"/>
  <c r="F25" i="397"/>
  <c r="K22" i="397"/>
  <c r="L22" i="397"/>
  <c r="J22" i="397"/>
  <c r="G22" i="397"/>
  <c r="F22" i="397"/>
  <c r="K11" i="397"/>
  <c r="L11" i="397"/>
  <c r="J11" i="397"/>
  <c r="G11" i="397"/>
  <c r="F11" i="397"/>
  <c r="K47" i="397"/>
  <c r="L47" i="397"/>
  <c r="J47" i="397"/>
  <c r="G47" i="397"/>
  <c r="F47" i="397"/>
  <c r="K36" i="397"/>
  <c r="L36" i="397"/>
  <c r="J36" i="397"/>
  <c r="G36" i="397"/>
  <c r="F36" i="397"/>
  <c r="K15" i="397"/>
  <c r="L15" i="397"/>
  <c r="J15" i="397"/>
  <c r="G15" i="397"/>
  <c r="F15" i="397"/>
  <c r="L46" i="397"/>
  <c r="G46" i="397"/>
  <c r="F46" i="397"/>
  <c r="K35" i="397"/>
  <c r="L35" i="397"/>
  <c r="J35" i="397"/>
  <c r="G35" i="397"/>
  <c r="F35" i="397"/>
  <c r="K21" i="397"/>
  <c r="L21" i="397"/>
  <c r="J21" i="397"/>
  <c r="G21" i="397"/>
  <c r="F21" i="397"/>
  <c r="K8" i="397"/>
  <c r="L8" i="397"/>
  <c r="J8" i="397"/>
  <c r="G8" i="397"/>
  <c r="F8" i="397"/>
  <c r="K20" i="397"/>
  <c r="L20" i="397"/>
  <c r="J20" i="397"/>
  <c r="G20" i="397"/>
  <c r="F20" i="397"/>
  <c r="K34" i="397"/>
  <c r="L34" i="397"/>
  <c r="J34" i="397"/>
  <c r="G34" i="397"/>
  <c r="F34" i="397"/>
  <c r="K45" i="397"/>
  <c r="L45" i="397"/>
  <c r="J45" i="397"/>
  <c r="G45" i="397"/>
  <c r="F45" i="397"/>
  <c r="K33" i="397"/>
  <c r="L33" i="397"/>
  <c r="J33" i="397"/>
  <c r="G33" i="397"/>
  <c r="F33" i="397"/>
  <c r="K10" i="397"/>
  <c r="L10" i="397"/>
  <c r="J10" i="397"/>
  <c r="G10" i="397"/>
  <c r="F10" i="397"/>
  <c r="K16" i="397"/>
  <c r="L16" i="397"/>
  <c r="J16" i="397"/>
  <c r="G16" i="397"/>
  <c r="F16" i="397"/>
  <c r="K32" i="397"/>
  <c r="L32" i="397"/>
  <c r="J32" i="397"/>
  <c r="G32" i="397"/>
  <c r="F32" i="397"/>
  <c r="K44" i="397"/>
  <c r="L44" i="397"/>
  <c r="J44" i="397"/>
  <c r="G44" i="397"/>
  <c r="F44" i="397"/>
  <c r="L28" i="397"/>
  <c r="G28" i="397"/>
  <c r="F28" i="397"/>
  <c r="K31" i="397"/>
  <c r="L31" i="397"/>
  <c r="J31" i="397"/>
  <c r="G31" i="397"/>
  <c r="F31" i="397"/>
  <c r="K43" i="397"/>
  <c r="L43" i="397"/>
  <c r="J43" i="397"/>
  <c r="G43" i="397"/>
  <c r="F43" i="397"/>
  <c r="K9" i="397"/>
  <c r="L9" i="397"/>
  <c r="J9" i="397"/>
  <c r="G9" i="397"/>
  <c r="F9" i="397"/>
  <c r="K5" i="397"/>
  <c r="L5" i="397"/>
  <c r="J5" i="397"/>
  <c r="G5" i="397"/>
  <c r="F5" i="397"/>
  <c r="K18" i="397"/>
  <c r="L18" i="397"/>
  <c r="J18" i="397"/>
  <c r="G18" i="397"/>
  <c r="F18" i="397"/>
  <c r="K42" i="397"/>
  <c r="L42" i="397"/>
  <c r="J42" i="397"/>
  <c r="G42" i="397"/>
  <c r="F42" i="397"/>
  <c r="K23" i="397"/>
  <c r="L23" i="397"/>
  <c r="J23" i="397"/>
  <c r="G23" i="397"/>
  <c r="F23" i="397"/>
  <c r="K14" i="397"/>
  <c r="L14" i="397"/>
  <c r="J14" i="397"/>
  <c r="G14" i="397"/>
  <c r="F14" i="397"/>
  <c r="K17" i="397"/>
  <c r="L17" i="397"/>
  <c r="J17" i="397"/>
  <c r="G17" i="397"/>
  <c r="F17" i="397"/>
  <c r="K6" i="397"/>
  <c r="L6" i="397"/>
  <c r="J6" i="397"/>
  <c r="G6" i="397"/>
  <c r="F6" i="397"/>
  <c r="K30" i="397"/>
  <c r="L30" i="397"/>
  <c r="J30" i="397"/>
  <c r="G30" i="397"/>
  <c r="F30" i="397"/>
  <c r="K27" i="397"/>
  <c r="L27" i="397"/>
  <c r="J27" i="397"/>
  <c r="G27" i="397"/>
  <c r="F27" i="397"/>
  <c r="K24" i="397"/>
  <c r="L24" i="397"/>
  <c r="J24" i="397"/>
  <c r="G24" i="397"/>
  <c r="F24" i="397"/>
  <c r="K26" i="397"/>
  <c r="L26" i="397"/>
  <c r="J26" i="397"/>
  <c r="G26" i="397"/>
  <c r="F26" i="397"/>
  <c r="AF26" i="397"/>
  <c r="Y26" i="397"/>
  <c r="C57" i="396"/>
  <c r="AU5" i="396"/>
  <c r="I55" i="396"/>
  <c r="H55" i="396"/>
  <c r="E55" i="396"/>
  <c r="D55" i="396"/>
  <c r="C55" i="396"/>
  <c r="M55" i="396"/>
  <c r="B55" i="396"/>
  <c r="K54" i="396"/>
  <c r="L54" i="396"/>
  <c r="J54" i="396"/>
  <c r="G54" i="396"/>
  <c r="F54" i="396"/>
  <c r="K53" i="396"/>
  <c r="L53" i="396"/>
  <c r="J53" i="396"/>
  <c r="G53" i="396"/>
  <c r="F53" i="396"/>
  <c r="K52" i="396"/>
  <c r="L52" i="396"/>
  <c r="J52" i="396"/>
  <c r="G52" i="396"/>
  <c r="F52" i="396"/>
  <c r="K51" i="396"/>
  <c r="L51" i="396"/>
  <c r="J51" i="396"/>
  <c r="G51" i="396"/>
  <c r="F51" i="396"/>
  <c r="K50" i="396"/>
  <c r="L50" i="396"/>
  <c r="J50" i="396"/>
  <c r="G50" i="396"/>
  <c r="F50" i="396"/>
  <c r="K49" i="396"/>
  <c r="L49" i="396"/>
  <c r="J49" i="396"/>
  <c r="G49" i="396"/>
  <c r="F49" i="396"/>
  <c r="K48" i="396"/>
  <c r="L48" i="396"/>
  <c r="J48" i="396"/>
  <c r="G48" i="396"/>
  <c r="F48" i="396"/>
  <c r="K47" i="396"/>
  <c r="L47" i="396"/>
  <c r="J47" i="396"/>
  <c r="G47" i="396"/>
  <c r="F47" i="396"/>
  <c r="K46" i="396"/>
  <c r="L46" i="396"/>
  <c r="J46" i="396"/>
  <c r="G46" i="396"/>
  <c r="F46" i="396"/>
  <c r="K45" i="396"/>
  <c r="L45" i="396"/>
  <c r="J45" i="396"/>
  <c r="G45" i="396"/>
  <c r="F45" i="396"/>
  <c r="K44" i="396"/>
  <c r="L44" i="396"/>
  <c r="J44" i="396"/>
  <c r="G44" i="396"/>
  <c r="F44" i="396"/>
  <c r="K43" i="396"/>
  <c r="L43" i="396"/>
  <c r="J43" i="396"/>
  <c r="G43" i="396"/>
  <c r="F43" i="396"/>
  <c r="K42" i="396"/>
  <c r="L42" i="396"/>
  <c r="J42" i="396"/>
  <c r="G42" i="396"/>
  <c r="F42" i="396"/>
  <c r="K41" i="396"/>
  <c r="L41" i="396"/>
  <c r="J41" i="396"/>
  <c r="G41" i="396"/>
  <c r="F41" i="396"/>
  <c r="K40" i="396"/>
  <c r="L40" i="396"/>
  <c r="J40" i="396"/>
  <c r="G40" i="396"/>
  <c r="F40" i="396"/>
  <c r="K39" i="396"/>
  <c r="L39" i="396"/>
  <c r="J39" i="396"/>
  <c r="G39" i="396"/>
  <c r="F39" i="396"/>
  <c r="K38" i="396"/>
  <c r="L38" i="396"/>
  <c r="J38" i="396"/>
  <c r="G38" i="396"/>
  <c r="F38" i="396"/>
  <c r="K37" i="396"/>
  <c r="L37" i="396"/>
  <c r="J37" i="396"/>
  <c r="G37" i="396"/>
  <c r="F37" i="396"/>
  <c r="K36" i="396"/>
  <c r="L36" i="396"/>
  <c r="J36" i="396"/>
  <c r="G36" i="396"/>
  <c r="F36" i="396"/>
  <c r="K35" i="396"/>
  <c r="L35" i="396"/>
  <c r="J35" i="396"/>
  <c r="G35" i="396"/>
  <c r="F35" i="396"/>
  <c r="K34" i="396"/>
  <c r="L34" i="396"/>
  <c r="J34" i="396"/>
  <c r="G34" i="396"/>
  <c r="F34" i="396"/>
  <c r="K33" i="396"/>
  <c r="L33" i="396"/>
  <c r="J33" i="396"/>
  <c r="G33" i="396"/>
  <c r="F33" i="396"/>
  <c r="K32" i="396"/>
  <c r="L32" i="396"/>
  <c r="J32" i="396"/>
  <c r="G32" i="396"/>
  <c r="F32" i="396"/>
  <c r="L31" i="396"/>
  <c r="G31" i="396"/>
  <c r="F31" i="396"/>
  <c r="K30" i="396"/>
  <c r="L30" i="396"/>
  <c r="J30" i="396"/>
  <c r="G30" i="396"/>
  <c r="F30" i="396"/>
  <c r="K29" i="396"/>
  <c r="L29" i="396"/>
  <c r="J29" i="396"/>
  <c r="G29" i="396"/>
  <c r="F29" i="396"/>
  <c r="K28" i="396"/>
  <c r="L28" i="396"/>
  <c r="J28" i="396"/>
  <c r="G28" i="396"/>
  <c r="F28" i="396"/>
  <c r="K27" i="396"/>
  <c r="L27" i="396"/>
  <c r="J27" i="396"/>
  <c r="G27" i="396"/>
  <c r="F27" i="396"/>
  <c r="K26" i="396"/>
  <c r="L26" i="396"/>
  <c r="J26" i="396"/>
  <c r="G26" i="396"/>
  <c r="F26" i="396"/>
  <c r="K25" i="396"/>
  <c r="L25" i="396"/>
  <c r="J25" i="396"/>
  <c r="G25" i="396"/>
  <c r="F25" i="396"/>
  <c r="K24" i="396"/>
  <c r="L24" i="396"/>
  <c r="J24" i="396"/>
  <c r="G24" i="396"/>
  <c r="F24" i="396"/>
  <c r="K23" i="396"/>
  <c r="L23" i="396"/>
  <c r="J23" i="396"/>
  <c r="G23" i="396"/>
  <c r="F23" i="396"/>
  <c r="K22" i="396"/>
  <c r="L22" i="396"/>
  <c r="J22" i="396"/>
  <c r="G22" i="396"/>
  <c r="F22" i="396"/>
  <c r="K21" i="396"/>
  <c r="L21" i="396"/>
  <c r="J21" i="396"/>
  <c r="G21" i="396"/>
  <c r="F21" i="396"/>
  <c r="K20" i="396"/>
  <c r="L20" i="396"/>
  <c r="J20" i="396"/>
  <c r="G20" i="396"/>
  <c r="F20" i="396"/>
  <c r="L19" i="396"/>
  <c r="G19" i="396"/>
  <c r="F19" i="396"/>
  <c r="K18" i="396"/>
  <c r="L18" i="396"/>
  <c r="J18" i="396"/>
  <c r="G18" i="396"/>
  <c r="F18" i="396"/>
  <c r="K17" i="396"/>
  <c r="L17" i="396"/>
  <c r="J17" i="396"/>
  <c r="G17" i="396"/>
  <c r="F17" i="396"/>
  <c r="K16" i="396"/>
  <c r="L16" i="396"/>
  <c r="J16" i="396"/>
  <c r="G16" i="396"/>
  <c r="F16" i="396"/>
  <c r="K15" i="396"/>
  <c r="L15" i="396"/>
  <c r="J15" i="396"/>
  <c r="G15" i="396"/>
  <c r="F15" i="396"/>
  <c r="K14" i="396"/>
  <c r="L14" i="396"/>
  <c r="J14" i="396"/>
  <c r="G14" i="396"/>
  <c r="F14" i="396"/>
  <c r="K13" i="396"/>
  <c r="L13" i="396"/>
  <c r="J13" i="396"/>
  <c r="G13" i="396"/>
  <c r="F13" i="396"/>
  <c r="K12" i="396"/>
  <c r="L12" i="396"/>
  <c r="J12" i="396"/>
  <c r="G12" i="396"/>
  <c r="F12" i="396"/>
  <c r="K11" i="396"/>
  <c r="L11" i="396"/>
  <c r="J11" i="396"/>
  <c r="G11" i="396"/>
  <c r="F11" i="396"/>
  <c r="K10" i="396"/>
  <c r="L10" i="396"/>
  <c r="J10" i="396"/>
  <c r="G10" i="396"/>
  <c r="F10" i="396"/>
  <c r="K9" i="396"/>
  <c r="L9" i="396"/>
  <c r="J9" i="396"/>
  <c r="G9" i="396"/>
  <c r="F9" i="396"/>
  <c r="K8" i="396"/>
  <c r="L8" i="396"/>
  <c r="J8" i="396"/>
  <c r="G8" i="396"/>
  <c r="F8" i="396"/>
  <c r="K7" i="396"/>
  <c r="L7" i="396"/>
  <c r="J7" i="396"/>
  <c r="G7" i="396"/>
  <c r="F7" i="396"/>
  <c r="K6" i="396"/>
  <c r="L6" i="396"/>
  <c r="J6" i="396"/>
  <c r="G6" i="396"/>
  <c r="F6" i="396"/>
  <c r="AW6" i="396"/>
  <c r="AT5" i="396"/>
  <c r="AJ6" i="396"/>
  <c r="AR6" i="396"/>
  <c r="AN6" i="396"/>
  <c r="K5" i="396"/>
  <c r="L5" i="396"/>
  <c r="J5" i="396"/>
  <c r="G5" i="396"/>
  <c r="F5" i="396"/>
  <c r="AD4" i="396"/>
  <c r="AF5" i="396"/>
  <c r="AC4" i="396"/>
  <c r="W5" i="396"/>
  <c r="K4" i="396"/>
  <c r="L4" i="396"/>
  <c r="J4" i="396"/>
  <c r="G4" i="396"/>
  <c r="F4" i="396"/>
  <c r="I55" i="395"/>
  <c r="H55" i="395"/>
  <c r="E55" i="395"/>
  <c r="D55" i="395"/>
  <c r="C55" i="395"/>
  <c r="M55" i="395"/>
  <c r="B55" i="395"/>
  <c r="K54" i="395"/>
  <c r="L54" i="395"/>
  <c r="J54" i="395"/>
  <c r="G54" i="395"/>
  <c r="F54" i="395"/>
  <c r="K53" i="395"/>
  <c r="L53" i="395"/>
  <c r="J53" i="395"/>
  <c r="G53" i="395"/>
  <c r="F53" i="395"/>
  <c r="K52" i="395"/>
  <c r="L52" i="395"/>
  <c r="J52" i="395"/>
  <c r="G52" i="395"/>
  <c r="F52" i="395"/>
  <c r="K51" i="395"/>
  <c r="L51" i="395"/>
  <c r="J51" i="395"/>
  <c r="G51" i="395"/>
  <c r="F51" i="395"/>
  <c r="K50" i="395"/>
  <c r="L50" i="395"/>
  <c r="J50" i="395"/>
  <c r="G50" i="395"/>
  <c r="F50" i="395"/>
  <c r="K49" i="395"/>
  <c r="L49" i="395"/>
  <c r="J49" i="395"/>
  <c r="G49" i="395"/>
  <c r="F49" i="395"/>
  <c r="K48" i="395"/>
  <c r="L48" i="395"/>
  <c r="J48" i="395"/>
  <c r="G48" i="395"/>
  <c r="F48" i="395"/>
  <c r="K47" i="395"/>
  <c r="L47" i="395"/>
  <c r="J47" i="395"/>
  <c r="G47" i="395"/>
  <c r="F47" i="395"/>
  <c r="K46" i="395"/>
  <c r="L46" i="395"/>
  <c r="J46" i="395"/>
  <c r="G46" i="395"/>
  <c r="F46" i="395"/>
  <c r="K45" i="395"/>
  <c r="L45" i="395"/>
  <c r="J45" i="395"/>
  <c r="G45" i="395"/>
  <c r="F45" i="395"/>
  <c r="K44" i="395"/>
  <c r="L44" i="395"/>
  <c r="J44" i="395"/>
  <c r="G44" i="395"/>
  <c r="F44" i="395"/>
  <c r="K43" i="395"/>
  <c r="L43" i="395"/>
  <c r="J43" i="395"/>
  <c r="G43" i="395"/>
  <c r="F43" i="395"/>
  <c r="K42" i="395"/>
  <c r="L42" i="395"/>
  <c r="J42" i="395"/>
  <c r="G42" i="395"/>
  <c r="F42" i="395"/>
  <c r="K41" i="395"/>
  <c r="L41" i="395"/>
  <c r="J41" i="395"/>
  <c r="G41" i="395"/>
  <c r="F41" i="395"/>
  <c r="K40" i="395"/>
  <c r="L40" i="395"/>
  <c r="J40" i="395"/>
  <c r="G40" i="395"/>
  <c r="F40" i="395"/>
  <c r="K39" i="395"/>
  <c r="L39" i="395"/>
  <c r="J39" i="395"/>
  <c r="G39" i="395"/>
  <c r="F39" i="395"/>
  <c r="K38" i="395"/>
  <c r="L38" i="395"/>
  <c r="J38" i="395"/>
  <c r="G38" i="395"/>
  <c r="F38" i="395"/>
  <c r="K37" i="395"/>
  <c r="L37" i="395"/>
  <c r="J37" i="395"/>
  <c r="G37" i="395"/>
  <c r="F37" i="395"/>
  <c r="K36" i="395"/>
  <c r="L36" i="395"/>
  <c r="J36" i="395"/>
  <c r="G36" i="395"/>
  <c r="F36" i="395"/>
  <c r="K35" i="395"/>
  <c r="L35" i="395"/>
  <c r="J35" i="395"/>
  <c r="G35" i="395"/>
  <c r="F35" i="395"/>
  <c r="K34" i="395"/>
  <c r="L34" i="395"/>
  <c r="J34" i="395"/>
  <c r="G34" i="395"/>
  <c r="F34" i="395"/>
  <c r="K33" i="395"/>
  <c r="L33" i="395"/>
  <c r="J33" i="395"/>
  <c r="G33" i="395"/>
  <c r="F33" i="395"/>
  <c r="K32" i="395"/>
  <c r="L32" i="395"/>
  <c r="J32" i="395"/>
  <c r="G32" i="395"/>
  <c r="F32" i="395"/>
  <c r="L31" i="395"/>
  <c r="G31" i="395"/>
  <c r="F31" i="395"/>
  <c r="K30" i="395"/>
  <c r="L30" i="395"/>
  <c r="J30" i="395"/>
  <c r="G30" i="395"/>
  <c r="F30" i="395"/>
  <c r="K29" i="395"/>
  <c r="L29" i="395"/>
  <c r="J29" i="395"/>
  <c r="G29" i="395"/>
  <c r="F29" i="395"/>
  <c r="K28" i="395"/>
  <c r="L28" i="395"/>
  <c r="J28" i="395"/>
  <c r="G28" i="395"/>
  <c r="F28" i="395"/>
  <c r="K27" i="395"/>
  <c r="L27" i="395"/>
  <c r="J27" i="395"/>
  <c r="G27" i="395"/>
  <c r="F27" i="395"/>
  <c r="K26" i="395"/>
  <c r="L26" i="395"/>
  <c r="J26" i="395"/>
  <c r="G26" i="395"/>
  <c r="F26" i="395"/>
  <c r="K25" i="395"/>
  <c r="L25" i="395"/>
  <c r="J25" i="395"/>
  <c r="G25" i="395"/>
  <c r="F25" i="395"/>
  <c r="K24" i="395"/>
  <c r="L24" i="395"/>
  <c r="J24" i="395"/>
  <c r="G24" i="395"/>
  <c r="F24" i="395"/>
  <c r="K23" i="395"/>
  <c r="L23" i="395"/>
  <c r="J23" i="395"/>
  <c r="G23" i="395"/>
  <c r="F23" i="395"/>
  <c r="K22" i="395"/>
  <c r="L22" i="395"/>
  <c r="J22" i="395"/>
  <c r="G22" i="395"/>
  <c r="F22" i="395"/>
  <c r="K21" i="395"/>
  <c r="L21" i="395"/>
  <c r="J21" i="395"/>
  <c r="G21" i="395"/>
  <c r="F21" i="395"/>
  <c r="K20" i="395"/>
  <c r="L20" i="395"/>
  <c r="J20" i="395"/>
  <c r="G20" i="395"/>
  <c r="F20" i="395"/>
  <c r="L19" i="395"/>
  <c r="G19" i="395"/>
  <c r="F19" i="395"/>
  <c r="K18" i="395"/>
  <c r="L18" i="395"/>
  <c r="J18" i="395"/>
  <c r="G18" i="395"/>
  <c r="F18" i="395"/>
  <c r="K17" i="395"/>
  <c r="L17" i="395"/>
  <c r="J17" i="395"/>
  <c r="G17" i="395"/>
  <c r="F17" i="395"/>
  <c r="K16" i="395"/>
  <c r="L16" i="395"/>
  <c r="J16" i="395"/>
  <c r="G16" i="395"/>
  <c r="F16" i="395"/>
  <c r="K15" i="395"/>
  <c r="L15" i="395"/>
  <c r="J15" i="395"/>
  <c r="G15" i="395"/>
  <c r="F15" i="395"/>
  <c r="K14" i="395"/>
  <c r="L14" i="395"/>
  <c r="J14" i="395"/>
  <c r="G14" i="395"/>
  <c r="F14" i="395"/>
  <c r="K13" i="395"/>
  <c r="L13" i="395"/>
  <c r="J13" i="395"/>
  <c r="G13" i="395"/>
  <c r="F13" i="395"/>
  <c r="K12" i="395"/>
  <c r="L12" i="395"/>
  <c r="J12" i="395"/>
  <c r="G12" i="395"/>
  <c r="F12" i="395"/>
  <c r="K11" i="395"/>
  <c r="L11" i="395"/>
  <c r="J11" i="395"/>
  <c r="G11" i="395"/>
  <c r="F11" i="395"/>
  <c r="K10" i="395"/>
  <c r="L10" i="395"/>
  <c r="J10" i="395"/>
  <c r="G10" i="395"/>
  <c r="F10" i="395"/>
  <c r="K9" i="395"/>
  <c r="L9" i="395"/>
  <c r="J9" i="395"/>
  <c r="G9" i="395"/>
  <c r="F9" i="395"/>
  <c r="K8" i="395"/>
  <c r="L8" i="395"/>
  <c r="J8" i="395"/>
  <c r="G8" i="395"/>
  <c r="F8" i="395"/>
  <c r="K7" i="395"/>
  <c r="L7" i="395"/>
  <c r="J7" i="395"/>
  <c r="G7" i="395"/>
  <c r="F7" i="395"/>
  <c r="K6" i="395"/>
  <c r="L6" i="395"/>
  <c r="J6" i="395"/>
  <c r="G6" i="395"/>
  <c r="F6" i="395"/>
  <c r="AU5" i="395"/>
  <c r="AW6" i="395"/>
  <c r="AT5" i="395"/>
  <c r="AN6" i="395"/>
  <c r="K5" i="395"/>
  <c r="L5" i="395"/>
  <c r="J5" i="395"/>
  <c r="G5" i="395"/>
  <c r="F5" i="395"/>
  <c r="AD4" i="395"/>
  <c r="AF5" i="395"/>
  <c r="AC4" i="395"/>
  <c r="W5" i="395"/>
  <c r="K4" i="395"/>
  <c r="L4" i="395"/>
  <c r="J4" i="395"/>
  <c r="G4" i="395"/>
  <c r="F4" i="395"/>
  <c r="AU5" i="394"/>
  <c r="AW6" i="394"/>
  <c r="AT5" i="394"/>
  <c r="AN6" i="394"/>
  <c r="K8" i="394"/>
  <c r="L8" i="394"/>
  <c r="G8" i="394"/>
  <c r="J8" i="394"/>
  <c r="F8" i="394"/>
  <c r="I55" i="394"/>
  <c r="H55" i="394"/>
  <c r="E55" i="394"/>
  <c r="D55" i="394"/>
  <c r="C55" i="394"/>
  <c r="M55" i="394"/>
  <c r="B55" i="394"/>
  <c r="K54" i="394"/>
  <c r="L54" i="394"/>
  <c r="J54" i="394"/>
  <c r="G54" i="394"/>
  <c r="F54" i="394"/>
  <c r="K53" i="394"/>
  <c r="L53" i="394"/>
  <c r="J53" i="394"/>
  <c r="G53" i="394"/>
  <c r="F53" i="394"/>
  <c r="K52" i="394"/>
  <c r="L52" i="394"/>
  <c r="J52" i="394"/>
  <c r="G52" i="394"/>
  <c r="F52" i="394"/>
  <c r="K51" i="394"/>
  <c r="L51" i="394"/>
  <c r="J51" i="394"/>
  <c r="G51" i="394"/>
  <c r="F51" i="394"/>
  <c r="K50" i="394"/>
  <c r="L50" i="394"/>
  <c r="J50" i="394"/>
  <c r="G50" i="394"/>
  <c r="F50" i="394"/>
  <c r="K49" i="394"/>
  <c r="L49" i="394"/>
  <c r="J49" i="394"/>
  <c r="G49" i="394"/>
  <c r="F49" i="394"/>
  <c r="K48" i="394"/>
  <c r="L48" i="394"/>
  <c r="J48" i="394"/>
  <c r="G48" i="394"/>
  <c r="F48" i="394"/>
  <c r="K47" i="394"/>
  <c r="L47" i="394"/>
  <c r="J47" i="394"/>
  <c r="G47" i="394"/>
  <c r="F47" i="394"/>
  <c r="K46" i="394"/>
  <c r="L46" i="394"/>
  <c r="J46" i="394"/>
  <c r="G46" i="394"/>
  <c r="F46" i="394"/>
  <c r="K45" i="394"/>
  <c r="L45" i="394"/>
  <c r="J45" i="394"/>
  <c r="G45" i="394"/>
  <c r="F45" i="394"/>
  <c r="K44" i="394"/>
  <c r="L44" i="394"/>
  <c r="J44" i="394"/>
  <c r="G44" i="394"/>
  <c r="F44" i="394"/>
  <c r="K43" i="394"/>
  <c r="L43" i="394"/>
  <c r="J43" i="394"/>
  <c r="G43" i="394"/>
  <c r="F43" i="394"/>
  <c r="K42" i="394"/>
  <c r="L42" i="394"/>
  <c r="J42" i="394"/>
  <c r="G42" i="394"/>
  <c r="F42" i="394"/>
  <c r="K41" i="394"/>
  <c r="L41" i="394"/>
  <c r="J41" i="394"/>
  <c r="G41" i="394"/>
  <c r="F41" i="394"/>
  <c r="K40" i="394"/>
  <c r="L40" i="394"/>
  <c r="J40" i="394"/>
  <c r="G40" i="394"/>
  <c r="F40" i="394"/>
  <c r="K39" i="394"/>
  <c r="L39" i="394"/>
  <c r="J39" i="394"/>
  <c r="G39" i="394"/>
  <c r="F39" i="394"/>
  <c r="K38" i="394"/>
  <c r="L38" i="394"/>
  <c r="J38" i="394"/>
  <c r="G38" i="394"/>
  <c r="F38" i="394"/>
  <c r="K37" i="394"/>
  <c r="L37" i="394"/>
  <c r="J37" i="394"/>
  <c r="G37" i="394"/>
  <c r="F37" i="394"/>
  <c r="K36" i="394"/>
  <c r="L36" i="394"/>
  <c r="J36" i="394"/>
  <c r="G36" i="394"/>
  <c r="F36" i="394"/>
  <c r="K35" i="394"/>
  <c r="L35" i="394"/>
  <c r="J35" i="394"/>
  <c r="G35" i="394"/>
  <c r="F35" i="394"/>
  <c r="K34" i="394"/>
  <c r="L34" i="394"/>
  <c r="J34" i="394"/>
  <c r="G34" i="394"/>
  <c r="F34" i="394"/>
  <c r="K33" i="394"/>
  <c r="L33" i="394"/>
  <c r="J33" i="394"/>
  <c r="G33" i="394"/>
  <c r="F33" i="394"/>
  <c r="K32" i="394"/>
  <c r="L32" i="394"/>
  <c r="J32" i="394"/>
  <c r="G32" i="394"/>
  <c r="F32" i="394"/>
  <c r="L31" i="394"/>
  <c r="G31" i="394"/>
  <c r="F31" i="394"/>
  <c r="K30" i="394"/>
  <c r="L30" i="394"/>
  <c r="J30" i="394"/>
  <c r="G30" i="394"/>
  <c r="F30" i="394"/>
  <c r="K29" i="394"/>
  <c r="L29" i="394"/>
  <c r="J29" i="394"/>
  <c r="G29" i="394"/>
  <c r="F29" i="394"/>
  <c r="K28" i="394"/>
  <c r="L28" i="394"/>
  <c r="J28" i="394"/>
  <c r="G28" i="394"/>
  <c r="F28" i="394"/>
  <c r="K27" i="394"/>
  <c r="L27" i="394"/>
  <c r="J27" i="394"/>
  <c r="G27" i="394"/>
  <c r="F27" i="394"/>
  <c r="K26" i="394"/>
  <c r="L26" i="394"/>
  <c r="J26" i="394"/>
  <c r="G26" i="394"/>
  <c r="F26" i="394"/>
  <c r="K25" i="394"/>
  <c r="L25" i="394"/>
  <c r="J25" i="394"/>
  <c r="G25" i="394"/>
  <c r="F25" i="394"/>
  <c r="K24" i="394"/>
  <c r="L24" i="394"/>
  <c r="J24" i="394"/>
  <c r="G24" i="394"/>
  <c r="F24" i="394"/>
  <c r="K23" i="394"/>
  <c r="L23" i="394"/>
  <c r="J23" i="394"/>
  <c r="G23" i="394"/>
  <c r="F23" i="394"/>
  <c r="K22" i="394"/>
  <c r="L22" i="394"/>
  <c r="J22" i="394"/>
  <c r="G22" i="394"/>
  <c r="F22" i="394"/>
  <c r="K21" i="394"/>
  <c r="L21" i="394"/>
  <c r="J21" i="394"/>
  <c r="G21" i="394"/>
  <c r="F21" i="394"/>
  <c r="K20" i="394"/>
  <c r="L20" i="394"/>
  <c r="J20" i="394"/>
  <c r="G20" i="394"/>
  <c r="F20" i="394"/>
  <c r="L19" i="394"/>
  <c r="G19" i="394"/>
  <c r="F19" i="394"/>
  <c r="K18" i="394"/>
  <c r="L18" i="394"/>
  <c r="J18" i="394"/>
  <c r="G18" i="394"/>
  <c r="F18" i="394"/>
  <c r="K17" i="394"/>
  <c r="L17" i="394"/>
  <c r="J17" i="394"/>
  <c r="G17" i="394"/>
  <c r="F17" i="394"/>
  <c r="K16" i="394"/>
  <c r="L16" i="394"/>
  <c r="J16" i="394"/>
  <c r="G16" i="394"/>
  <c r="F16" i="394"/>
  <c r="K15" i="394"/>
  <c r="L15" i="394"/>
  <c r="J15" i="394"/>
  <c r="G15" i="394"/>
  <c r="F15" i="394"/>
  <c r="K14" i="394"/>
  <c r="L14" i="394"/>
  <c r="J14" i="394"/>
  <c r="G14" i="394"/>
  <c r="F14" i="394"/>
  <c r="K13" i="394"/>
  <c r="L13" i="394"/>
  <c r="J13" i="394"/>
  <c r="G13" i="394"/>
  <c r="F13" i="394"/>
  <c r="K12" i="394"/>
  <c r="L12" i="394"/>
  <c r="J12" i="394"/>
  <c r="G12" i="394"/>
  <c r="F12" i="394"/>
  <c r="K11" i="394"/>
  <c r="L11" i="394"/>
  <c r="J11" i="394"/>
  <c r="G11" i="394"/>
  <c r="F11" i="394"/>
  <c r="K10" i="394"/>
  <c r="L10" i="394"/>
  <c r="J10" i="394"/>
  <c r="G10" i="394"/>
  <c r="F10" i="394"/>
  <c r="K9" i="394"/>
  <c r="L9" i="394"/>
  <c r="J9" i="394"/>
  <c r="G9" i="394"/>
  <c r="F9" i="394"/>
  <c r="K7" i="394"/>
  <c r="L7" i="394"/>
  <c r="J7" i="394"/>
  <c r="G7" i="394"/>
  <c r="F7" i="394"/>
  <c r="K6" i="394"/>
  <c r="L6" i="394"/>
  <c r="J6" i="394"/>
  <c r="G6" i="394"/>
  <c r="F6" i="394"/>
  <c r="K5" i="394"/>
  <c r="L5" i="394"/>
  <c r="J5" i="394"/>
  <c r="G5" i="394"/>
  <c r="F5" i="394"/>
  <c r="AD4" i="394"/>
  <c r="AF5" i="394"/>
  <c r="AC4" i="394"/>
  <c r="U5" i="394"/>
  <c r="K4" i="394"/>
  <c r="L4" i="394"/>
  <c r="J4" i="394"/>
  <c r="G4" i="394"/>
  <c r="F4" i="394"/>
  <c r="AD4" i="393"/>
  <c r="I54" i="393"/>
  <c r="H54" i="393"/>
  <c r="E54" i="393"/>
  <c r="D54" i="393"/>
  <c r="C54" i="393"/>
  <c r="M54" i="393"/>
  <c r="B54" i="393"/>
  <c r="K53" i="393"/>
  <c r="L53" i="393"/>
  <c r="J53" i="393"/>
  <c r="G53" i="393"/>
  <c r="F53" i="393"/>
  <c r="K52" i="393"/>
  <c r="L52" i="393"/>
  <c r="J52" i="393"/>
  <c r="G52" i="393"/>
  <c r="F52" i="393"/>
  <c r="K51" i="393"/>
  <c r="L51" i="393"/>
  <c r="J51" i="393"/>
  <c r="G51" i="393"/>
  <c r="F51" i="393"/>
  <c r="K50" i="393"/>
  <c r="L50" i="393"/>
  <c r="J50" i="393"/>
  <c r="G50" i="393"/>
  <c r="F50" i="393"/>
  <c r="K49" i="393"/>
  <c r="L49" i="393"/>
  <c r="J49" i="393"/>
  <c r="G49" i="393"/>
  <c r="F49" i="393"/>
  <c r="K48" i="393"/>
  <c r="L48" i="393"/>
  <c r="J48" i="393"/>
  <c r="G48" i="393"/>
  <c r="F48" i="393"/>
  <c r="K47" i="393"/>
  <c r="L47" i="393"/>
  <c r="J47" i="393"/>
  <c r="G47" i="393"/>
  <c r="F47" i="393"/>
  <c r="K46" i="393"/>
  <c r="L46" i="393"/>
  <c r="J46" i="393"/>
  <c r="G46" i="393"/>
  <c r="F46" i="393"/>
  <c r="K45" i="393"/>
  <c r="L45" i="393"/>
  <c r="J45" i="393"/>
  <c r="G45" i="393"/>
  <c r="F45" i="393"/>
  <c r="K44" i="393"/>
  <c r="L44" i="393"/>
  <c r="J44" i="393"/>
  <c r="G44" i="393"/>
  <c r="F44" i="393"/>
  <c r="K43" i="393"/>
  <c r="L43" i="393"/>
  <c r="J43" i="393"/>
  <c r="G43" i="393"/>
  <c r="F43" i="393"/>
  <c r="K42" i="393"/>
  <c r="L42" i="393"/>
  <c r="J42" i="393"/>
  <c r="G42" i="393"/>
  <c r="F42" i="393"/>
  <c r="K41" i="393"/>
  <c r="L41" i="393"/>
  <c r="J41" i="393"/>
  <c r="G41" i="393"/>
  <c r="F41" i="393"/>
  <c r="K40" i="393"/>
  <c r="L40" i="393"/>
  <c r="J40" i="393"/>
  <c r="G40" i="393"/>
  <c r="F40" i="393"/>
  <c r="K39" i="393"/>
  <c r="L39" i="393"/>
  <c r="J39" i="393"/>
  <c r="G39" i="393"/>
  <c r="F39" i="393"/>
  <c r="K38" i="393"/>
  <c r="L38" i="393"/>
  <c r="J38" i="393"/>
  <c r="G38" i="393"/>
  <c r="F38" i="393"/>
  <c r="K37" i="393"/>
  <c r="L37" i="393"/>
  <c r="J37" i="393"/>
  <c r="G37" i="393"/>
  <c r="F37" i="393"/>
  <c r="K36" i="393"/>
  <c r="L36" i="393"/>
  <c r="J36" i="393"/>
  <c r="G36" i="393"/>
  <c r="F36" i="393"/>
  <c r="K35" i="393"/>
  <c r="L35" i="393"/>
  <c r="J35" i="393"/>
  <c r="G35" i="393"/>
  <c r="F35" i="393"/>
  <c r="K34" i="393"/>
  <c r="L34" i="393"/>
  <c r="J34" i="393"/>
  <c r="G34" i="393"/>
  <c r="F34" i="393"/>
  <c r="K33" i="393"/>
  <c r="L33" i="393"/>
  <c r="J33" i="393"/>
  <c r="G33" i="393"/>
  <c r="F33" i="393"/>
  <c r="K32" i="393"/>
  <c r="L32" i="393"/>
  <c r="J32" i="393"/>
  <c r="G32" i="393"/>
  <c r="F32" i="393"/>
  <c r="K31" i="393"/>
  <c r="L31" i="393"/>
  <c r="J31" i="393"/>
  <c r="G31" i="393"/>
  <c r="F31" i="393"/>
  <c r="L30" i="393"/>
  <c r="G30" i="393"/>
  <c r="F30" i="393"/>
  <c r="K29" i="393"/>
  <c r="L29" i="393"/>
  <c r="J29" i="393"/>
  <c r="G29" i="393"/>
  <c r="F29" i="393"/>
  <c r="K28" i="393"/>
  <c r="L28" i="393"/>
  <c r="J28" i="393"/>
  <c r="G28" i="393"/>
  <c r="F28" i="393"/>
  <c r="K27" i="393"/>
  <c r="L27" i="393"/>
  <c r="J27" i="393"/>
  <c r="G27" i="393"/>
  <c r="F27" i="393"/>
  <c r="K26" i="393"/>
  <c r="L26" i="393"/>
  <c r="J26" i="393"/>
  <c r="G26" i="393"/>
  <c r="F26" i="393"/>
  <c r="K25" i="393"/>
  <c r="L25" i="393"/>
  <c r="J25" i="393"/>
  <c r="G25" i="393"/>
  <c r="F25" i="393"/>
  <c r="K24" i="393"/>
  <c r="L24" i="393"/>
  <c r="J24" i="393"/>
  <c r="G24" i="393"/>
  <c r="F24" i="393"/>
  <c r="K23" i="393"/>
  <c r="L23" i="393"/>
  <c r="J23" i="393"/>
  <c r="G23" i="393"/>
  <c r="F23" i="393"/>
  <c r="K22" i="393"/>
  <c r="L22" i="393"/>
  <c r="J22" i="393"/>
  <c r="G22" i="393"/>
  <c r="F22" i="393"/>
  <c r="K21" i="393"/>
  <c r="L21" i="393"/>
  <c r="J21" i="393"/>
  <c r="G21" i="393"/>
  <c r="F21" i="393"/>
  <c r="K20" i="393"/>
  <c r="L20" i="393"/>
  <c r="J20" i="393"/>
  <c r="G20" i="393"/>
  <c r="F20" i="393"/>
  <c r="K19" i="393"/>
  <c r="L19" i="393"/>
  <c r="J19" i="393"/>
  <c r="G19" i="393"/>
  <c r="F19" i="393"/>
  <c r="L18" i="393"/>
  <c r="G18" i="393"/>
  <c r="F18" i="393"/>
  <c r="K17" i="393"/>
  <c r="L17" i="393"/>
  <c r="J17" i="393"/>
  <c r="G17" i="393"/>
  <c r="F17" i="393"/>
  <c r="K16" i="393"/>
  <c r="L16" i="393"/>
  <c r="J16" i="393"/>
  <c r="G16" i="393"/>
  <c r="F16" i="393"/>
  <c r="K15" i="393"/>
  <c r="L15" i="393"/>
  <c r="J15" i="393"/>
  <c r="G15" i="393"/>
  <c r="F15" i="393"/>
  <c r="K14" i="393"/>
  <c r="L14" i="393"/>
  <c r="J14" i="393"/>
  <c r="G14" i="393"/>
  <c r="F14" i="393"/>
  <c r="K13" i="393"/>
  <c r="L13" i="393"/>
  <c r="J13" i="393"/>
  <c r="G13" i="393"/>
  <c r="F13" i="393"/>
  <c r="K12" i="393"/>
  <c r="L12" i="393"/>
  <c r="J12" i="393"/>
  <c r="G12" i="393"/>
  <c r="F12" i="393"/>
  <c r="K11" i="393"/>
  <c r="L11" i="393"/>
  <c r="J11" i="393"/>
  <c r="G11" i="393"/>
  <c r="F11" i="393"/>
  <c r="K10" i="393"/>
  <c r="L10" i="393"/>
  <c r="J10" i="393"/>
  <c r="G10" i="393"/>
  <c r="F10" i="393"/>
  <c r="K9" i="393"/>
  <c r="L9" i="393"/>
  <c r="J9" i="393"/>
  <c r="G9" i="393"/>
  <c r="F9" i="393"/>
  <c r="K8" i="393"/>
  <c r="L8" i="393"/>
  <c r="J8" i="393"/>
  <c r="G8" i="393"/>
  <c r="F8" i="393"/>
  <c r="K7" i="393"/>
  <c r="L7" i="393"/>
  <c r="J7" i="393"/>
  <c r="G7" i="393"/>
  <c r="F7" i="393"/>
  <c r="K6" i="393"/>
  <c r="L6" i="393"/>
  <c r="J6" i="393"/>
  <c r="G6" i="393"/>
  <c r="F6" i="393"/>
  <c r="AE5" i="393"/>
  <c r="K5" i="393"/>
  <c r="L5" i="393"/>
  <c r="J5" i="393"/>
  <c r="G5" i="393"/>
  <c r="F5" i="393"/>
  <c r="AF5" i="393"/>
  <c r="AC4" i="393"/>
  <c r="W5" i="393"/>
  <c r="K4" i="393"/>
  <c r="L4" i="393"/>
  <c r="J4" i="393"/>
  <c r="G4" i="393"/>
  <c r="F4" i="393"/>
  <c r="AD4" i="392"/>
  <c r="I54" i="392"/>
  <c r="H54" i="392"/>
  <c r="E54" i="392"/>
  <c r="D54" i="392"/>
  <c r="C54" i="392"/>
  <c r="M54" i="392"/>
  <c r="B54" i="392"/>
  <c r="K53" i="392"/>
  <c r="L53" i="392"/>
  <c r="J53" i="392"/>
  <c r="G53" i="392"/>
  <c r="F53" i="392"/>
  <c r="K52" i="392"/>
  <c r="L52" i="392"/>
  <c r="J52" i="392"/>
  <c r="G52" i="392"/>
  <c r="F52" i="392"/>
  <c r="K51" i="392"/>
  <c r="L51" i="392"/>
  <c r="J51" i="392"/>
  <c r="G51" i="392"/>
  <c r="F51" i="392"/>
  <c r="K50" i="392"/>
  <c r="L50" i="392"/>
  <c r="J50" i="392"/>
  <c r="G50" i="392"/>
  <c r="F50" i="392"/>
  <c r="K49" i="392"/>
  <c r="L49" i="392"/>
  <c r="J49" i="392"/>
  <c r="G49" i="392"/>
  <c r="F49" i="392"/>
  <c r="K48" i="392"/>
  <c r="L48" i="392"/>
  <c r="J48" i="392"/>
  <c r="G48" i="392"/>
  <c r="F48" i="392"/>
  <c r="K47" i="392"/>
  <c r="L47" i="392"/>
  <c r="J47" i="392"/>
  <c r="G47" i="392"/>
  <c r="F47" i="392"/>
  <c r="K46" i="392"/>
  <c r="L46" i="392"/>
  <c r="J46" i="392"/>
  <c r="G46" i="392"/>
  <c r="F46" i="392"/>
  <c r="K45" i="392"/>
  <c r="L45" i="392"/>
  <c r="J45" i="392"/>
  <c r="G45" i="392"/>
  <c r="F45" i="392"/>
  <c r="K44" i="392"/>
  <c r="L44" i="392"/>
  <c r="J44" i="392"/>
  <c r="G44" i="392"/>
  <c r="F44" i="392"/>
  <c r="K43" i="392"/>
  <c r="L43" i="392"/>
  <c r="J43" i="392"/>
  <c r="G43" i="392"/>
  <c r="F43" i="392"/>
  <c r="K42" i="392"/>
  <c r="L42" i="392"/>
  <c r="J42" i="392"/>
  <c r="G42" i="392"/>
  <c r="F42" i="392"/>
  <c r="K41" i="392"/>
  <c r="L41" i="392"/>
  <c r="J41" i="392"/>
  <c r="G41" i="392"/>
  <c r="F41" i="392"/>
  <c r="K40" i="392"/>
  <c r="L40" i="392"/>
  <c r="J40" i="392"/>
  <c r="G40" i="392"/>
  <c r="F40" i="392"/>
  <c r="K39" i="392"/>
  <c r="L39" i="392"/>
  <c r="J39" i="392"/>
  <c r="G39" i="392"/>
  <c r="F39" i="392"/>
  <c r="K38" i="392"/>
  <c r="L38" i="392"/>
  <c r="J38" i="392"/>
  <c r="G38" i="392"/>
  <c r="F38" i="392"/>
  <c r="K37" i="392"/>
  <c r="L37" i="392"/>
  <c r="J37" i="392"/>
  <c r="G37" i="392"/>
  <c r="F37" i="392"/>
  <c r="K36" i="392"/>
  <c r="L36" i="392"/>
  <c r="J36" i="392"/>
  <c r="G36" i="392"/>
  <c r="F36" i="392"/>
  <c r="K35" i="392"/>
  <c r="L35" i="392"/>
  <c r="J35" i="392"/>
  <c r="G35" i="392"/>
  <c r="F35" i="392"/>
  <c r="K34" i="392"/>
  <c r="L34" i="392"/>
  <c r="J34" i="392"/>
  <c r="G34" i="392"/>
  <c r="F34" i="392"/>
  <c r="K33" i="392"/>
  <c r="L33" i="392"/>
  <c r="J33" i="392"/>
  <c r="G33" i="392"/>
  <c r="F33" i="392"/>
  <c r="K32" i="392"/>
  <c r="L32" i="392"/>
  <c r="J32" i="392"/>
  <c r="G32" i="392"/>
  <c r="F32" i="392"/>
  <c r="K31" i="392"/>
  <c r="L31" i="392"/>
  <c r="J31" i="392"/>
  <c r="G31" i="392"/>
  <c r="F31" i="392"/>
  <c r="L30" i="392"/>
  <c r="G30" i="392"/>
  <c r="F30" i="392"/>
  <c r="K29" i="392"/>
  <c r="L29" i="392"/>
  <c r="J29" i="392"/>
  <c r="G29" i="392"/>
  <c r="F29" i="392"/>
  <c r="K28" i="392"/>
  <c r="L28" i="392"/>
  <c r="J28" i="392"/>
  <c r="G28" i="392"/>
  <c r="F28" i="392"/>
  <c r="K27" i="392"/>
  <c r="L27" i="392"/>
  <c r="J27" i="392"/>
  <c r="G27" i="392"/>
  <c r="F27" i="392"/>
  <c r="K26" i="392"/>
  <c r="L26" i="392"/>
  <c r="J26" i="392"/>
  <c r="G26" i="392"/>
  <c r="F26" i="392"/>
  <c r="K25" i="392"/>
  <c r="L25" i="392"/>
  <c r="J25" i="392"/>
  <c r="G25" i="392"/>
  <c r="F25" i="392"/>
  <c r="K24" i="392"/>
  <c r="L24" i="392"/>
  <c r="J24" i="392"/>
  <c r="G24" i="392"/>
  <c r="F24" i="392"/>
  <c r="K23" i="392"/>
  <c r="L23" i="392"/>
  <c r="J23" i="392"/>
  <c r="G23" i="392"/>
  <c r="F23" i="392"/>
  <c r="K22" i="392"/>
  <c r="L22" i="392"/>
  <c r="J22" i="392"/>
  <c r="G22" i="392"/>
  <c r="F22" i="392"/>
  <c r="K21" i="392"/>
  <c r="L21" i="392"/>
  <c r="J21" i="392"/>
  <c r="G21" i="392"/>
  <c r="F21" i="392"/>
  <c r="K20" i="392"/>
  <c r="L20" i="392"/>
  <c r="J20" i="392"/>
  <c r="G20" i="392"/>
  <c r="F20" i="392"/>
  <c r="K19" i="392"/>
  <c r="L19" i="392"/>
  <c r="J19" i="392"/>
  <c r="G19" i="392"/>
  <c r="F19" i="392"/>
  <c r="L18" i="392"/>
  <c r="G18" i="392"/>
  <c r="F18" i="392"/>
  <c r="K17" i="392"/>
  <c r="L17" i="392"/>
  <c r="J17" i="392"/>
  <c r="G17" i="392"/>
  <c r="F17" i="392"/>
  <c r="K16" i="392"/>
  <c r="L16" i="392"/>
  <c r="J16" i="392"/>
  <c r="G16" i="392"/>
  <c r="F16" i="392"/>
  <c r="K15" i="392"/>
  <c r="L15" i="392"/>
  <c r="J15" i="392"/>
  <c r="G15" i="392"/>
  <c r="F15" i="392"/>
  <c r="K14" i="392"/>
  <c r="L14" i="392"/>
  <c r="J14" i="392"/>
  <c r="G14" i="392"/>
  <c r="F14" i="392"/>
  <c r="K13" i="392"/>
  <c r="L13" i="392"/>
  <c r="J13" i="392"/>
  <c r="G13" i="392"/>
  <c r="F13" i="392"/>
  <c r="K12" i="392"/>
  <c r="L12" i="392"/>
  <c r="J12" i="392"/>
  <c r="G12" i="392"/>
  <c r="F12" i="392"/>
  <c r="K11" i="392"/>
  <c r="L11" i="392"/>
  <c r="J11" i="392"/>
  <c r="G11" i="392"/>
  <c r="F11" i="392"/>
  <c r="K10" i="392"/>
  <c r="L10" i="392"/>
  <c r="J10" i="392"/>
  <c r="G10" i="392"/>
  <c r="F10" i="392"/>
  <c r="K9" i="392"/>
  <c r="L9" i="392"/>
  <c r="J9" i="392"/>
  <c r="G9" i="392"/>
  <c r="F9" i="392"/>
  <c r="K8" i="392"/>
  <c r="L8" i="392"/>
  <c r="J8" i="392"/>
  <c r="G8" i="392"/>
  <c r="F8" i="392"/>
  <c r="K7" i="392"/>
  <c r="L7" i="392"/>
  <c r="J7" i="392"/>
  <c r="G7" i="392"/>
  <c r="F7" i="392"/>
  <c r="K6" i="392"/>
  <c r="L6" i="392"/>
  <c r="J6" i="392"/>
  <c r="G6" i="392"/>
  <c r="F6" i="392"/>
  <c r="K5" i="392"/>
  <c r="L5" i="392"/>
  <c r="J5" i="392"/>
  <c r="G5" i="392"/>
  <c r="F5" i="392"/>
  <c r="AF5" i="392"/>
  <c r="AC4" i="392"/>
  <c r="W5" i="392"/>
  <c r="K4" i="392"/>
  <c r="L4" i="392"/>
  <c r="J4" i="392"/>
  <c r="G4" i="392"/>
  <c r="F4" i="392"/>
  <c r="I54" i="391"/>
  <c r="H54" i="391"/>
  <c r="E54" i="391"/>
  <c r="D54" i="391"/>
  <c r="C54" i="391"/>
  <c r="M54" i="391"/>
  <c r="B54" i="391"/>
  <c r="K53" i="391"/>
  <c r="L53" i="391"/>
  <c r="J53" i="391"/>
  <c r="G53" i="391"/>
  <c r="F53" i="391"/>
  <c r="K52" i="391"/>
  <c r="L52" i="391"/>
  <c r="J52" i="391"/>
  <c r="G52" i="391"/>
  <c r="F52" i="391"/>
  <c r="K51" i="391"/>
  <c r="L51" i="391"/>
  <c r="J51" i="391"/>
  <c r="G51" i="391"/>
  <c r="F51" i="391"/>
  <c r="K50" i="391"/>
  <c r="L50" i="391"/>
  <c r="J50" i="391"/>
  <c r="G50" i="391"/>
  <c r="F50" i="391"/>
  <c r="K49" i="391"/>
  <c r="L49" i="391"/>
  <c r="J49" i="391"/>
  <c r="G49" i="391"/>
  <c r="F49" i="391"/>
  <c r="K48" i="391"/>
  <c r="L48" i="391"/>
  <c r="J48" i="391"/>
  <c r="G48" i="391"/>
  <c r="F48" i="391"/>
  <c r="K47" i="391"/>
  <c r="L47" i="391"/>
  <c r="J47" i="391"/>
  <c r="G47" i="391"/>
  <c r="F47" i="391"/>
  <c r="K46" i="391"/>
  <c r="L46" i="391"/>
  <c r="J46" i="391"/>
  <c r="G46" i="391"/>
  <c r="F46" i="391"/>
  <c r="K45" i="391"/>
  <c r="L45" i="391"/>
  <c r="J45" i="391"/>
  <c r="G45" i="391"/>
  <c r="F45" i="391"/>
  <c r="K44" i="391"/>
  <c r="L44" i="391"/>
  <c r="J44" i="391"/>
  <c r="G44" i="391"/>
  <c r="F44" i="391"/>
  <c r="K43" i="391"/>
  <c r="L43" i="391"/>
  <c r="J43" i="391"/>
  <c r="G43" i="391"/>
  <c r="F43" i="391"/>
  <c r="K42" i="391"/>
  <c r="L42" i="391"/>
  <c r="J42" i="391"/>
  <c r="G42" i="391"/>
  <c r="F42" i="391"/>
  <c r="K41" i="391"/>
  <c r="L41" i="391"/>
  <c r="J41" i="391"/>
  <c r="G41" i="391"/>
  <c r="F41" i="391"/>
  <c r="K40" i="391"/>
  <c r="L40" i="391"/>
  <c r="J40" i="391"/>
  <c r="G40" i="391"/>
  <c r="F40" i="391"/>
  <c r="K39" i="391"/>
  <c r="L39" i="391"/>
  <c r="J39" i="391"/>
  <c r="G39" i="391"/>
  <c r="F39" i="391"/>
  <c r="K38" i="391"/>
  <c r="L38" i="391"/>
  <c r="J38" i="391"/>
  <c r="G38" i="391"/>
  <c r="F38" i="391"/>
  <c r="K37" i="391"/>
  <c r="L37" i="391"/>
  <c r="J37" i="391"/>
  <c r="G37" i="391"/>
  <c r="F37" i="391"/>
  <c r="K36" i="391"/>
  <c r="L36" i="391"/>
  <c r="J36" i="391"/>
  <c r="G36" i="391"/>
  <c r="F36" i="391"/>
  <c r="K35" i="391"/>
  <c r="L35" i="391"/>
  <c r="J35" i="391"/>
  <c r="G35" i="391"/>
  <c r="F35" i="391"/>
  <c r="K34" i="391"/>
  <c r="L34" i="391"/>
  <c r="J34" i="391"/>
  <c r="G34" i="391"/>
  <c r="F34" i="391"/>
  <c r="K33" i="391"/>
  <c r="L33" i="391"/>
  <c r="J33" i="391"/>
  <c r="G33" i="391"/>
  <c r="F33" i="391"/>
  <c r="K32" i="391"/>
  <c r="L32" i="391"/>
  <c r="J32" i="391"/>
  <c r="G32" i="391"/>
  <c r="F32" i="391"/>
  <c r="K31" i="391"/>
  <c r="L31" i="391"/>
  <c r="J31" i="391"/>
  <c r="G31" i="391"/>
  <c r="F31" i="391"/>
  <c r="L30" i="391"/>
  <c r="G30" i="391"/>
  <c r="F30" i="391"/>
  <c r="K29" i="391"/>
  <c r="L29" i="391"/>
  <c r="J29" i="391"/>
  <c r="G29" i="391"/>
  <c r="F29" i="391"/>
  <c r="K28" i="391"/>
  <c r="L28" i="391"/>
  <c r="J28" i="391"/>
  <c r="G28" i="391"/>
  <c r="F28" i="391"/>
  <c r="K27" i="391"/>
  <c r="L27" i="391"/>
  <c r="J27" i="391"/>
  <c r="G27" i="391"/>
  <c r="F27" i="391"/>
  <c r="K26" i="391"/>
  <c r="L26" i="391"/>
  <c r="J26" i="391"/>
  <c r="G26" i="391"/>
  <c r="F26" i="391"/>
  <c r="K25" i="391"/>
  <c r="L25" i="391"/>
  <c r="J25" i="391"/>
  <c r="G25" i="391"/>
  <c r="F25" i="391"/>
  <c r="K24" i="391"/>
  <c r="L24" i="391"/>
  <c r="J24" i="391"/>
  <c r="G24" i="391"/>
  <c r="F24" i="391"/>
  <c r="K23" i="391"/>
  <c r="L23" i="391"/>
  <c r="J23" i="391"/>
  <c r="G23" i="391"/>
  <c r="F23" i="391"/>
  <c r="K22" i="391"/>
  <c r="L22" i="391"/>
  <c r="J22" i="391"/>
  <c r="G22" i="391"/>
  <c r="F22" i="391"/>
  <c r="K21" i="391"/>
  <c r="L21" i="391"/>
  <c r="J21" i="391"/>
  <c r="G21" i="391"/>
  <c r="F21" i="391"/>
  <c r="K20" i="391"/>
  <c r="L20" i="391"/>
  <c r="J20" i="391"/>
  <c r="G20" i="391"/>
  <c r="F20" i="391"/>
  <c r="K19" i="391"/>
  <c r="L19" i="391"/>
  <c r="J19" i="391"/>
  <c r="G19" i="391"/>
  <c r="F19" i="391"/>
  <c r="L18" i="391"/>
  <c r="G18" i="391"/>
  <c r="F18" i="391"/>
  <c r="K17" i="391"/>
  <c r="L17" i="391"/>
  <c r="J17" i="391"/>
  <c r="G17" i="391"/>
  <c r="F17" i="391"/>
  <c r="K16" i="391"/>
  <c r="L16" i="391"/>
  <c r="J16" i="391"/>
  <c r="G16" i="391"/>
  <c r="F16" i="391"/>
  <c r="K15" i="391"/>
  <c r="L15" i="391"/>
  <c r="J15" i="391"/>
  <c r="G15" i="391"/>
  <c r="F15" i="391"/>
  <c r="K14" i="391"/>
  <c r="L14" i="391"/>
  <c r="J14" i="391"/>
  <c r="G14" i="391"/>
  <c r="F14" i="391"/>
  <c r="K13" i="391"/>
  <c r="L13" i="391"/>
  <c r="J13" i="391"/>
  <c r="G13" i="391"/>
  <c r="F13" i="391"/>
  <c r="K12" i="391"/>
  <c r="L12" i="391"/>
  <c r="J12" i="391"/>
  <c r="G12" i="391"/>
  <c r="F12" i="391"/>
  <c r="K11" i="391"/>
  <c r="L11" i="391"/>
  <c r="J11" i="391"/>
  <c r="G11" i="391"/>
  <c r="F11" i="391"/>
  <c r="K10" i="391"/>
  <c r="L10" i="391"/>
  <c r="J10" i="391"/>
  <c r="G10" i="391"/>
  <c r="F10" i="391"/>
  <c r="K9" i="391"/>
  <c r="L9" i="391"/>
  <c r="J9" i="391"/>
  <c r="G9" i="391"/>
  <c r="F9" i="391"/>
  <c r="K8" i="391"/>
  <c r="L8" i="391"/>
  <c r="J8" i="391"/>
  <c r="G8" i="391"/>
  <c r="F8" i="391"/>
  <c r="K7" i="391"/>
  <c r="L7" i="391"/>
  <c r="J7" i="391"/>
  <c r="G7" i="391"/>
  <c r="F7" i="391"/>
  <c r="K6" i="391"/>
  <c r="L6" i="391"/>
  <c r="J6" i="391"/>
  <c r="G6" i="391"/>
  <c r="F6" i="391"/>
  <c r="K5" i="391"/>
  <c r="L5" i="391"/>
  <c r="J5" i="391"/>
  <c r="G5" i="391"/>
  <c r="F5" i="391"/>
  <c r="AD4" i="391"/>
  <c r="AE5" i="391"/>
  <c r="AF5" i="391"/>
  <c r="AC4" i="391"/>
  <c r="W5" i="391"/>
  <c r="K4" i="391"/>
  <c r="L4" i="391"/>
  <c r="J4" i="391"/>
  <c r="G4" i="391"/>
  <c r="F4" i="391"/>
  <c r="I54" i="390"/>
  <c r="H54" i="390"/>
  <c r="E54" i="390"/>
  <c r="D54" i="390"/>
  <c r="C54" i="390"/>
  <c r="M54" i="390"/>
  <c r="B54" i="390"/>
  <c r="J54" i="390"/>
  <c r="K53" i="390"/>
  <c r="L53" i="390"/>
  <c r="J53" i="390"/>
  <c r="G53" i="390"/>
  <c r="F53" i="390"/>
  <c r="K52" i="390"/>
  <c r="L52" i="390"/>
  <c r="J52" i="390"/>
  <c r="G52" i="390"/>
  <c r="F52" i="390"/>
  <c r="K51" i="390"/>
  <c r="L51" i="390"/>
  <c r="J51" i="390"/>
  <c r="G51" i="390"/>
  <c r="F51" i="390"/>
  <c r="K50" i="390"/>
  <c r="L50" i="390"/>
  <c r="J50" i="390"/>
  <c r="G50" i="390"/>
  <c r="F50" i="390"/>
  <c r="K49" i="390"/>
  <c r="L49" i="390"/>
  <c r="J49" i="390"/>
  <c r="G49" i="390"/>
  <c r="F49" i="390"/>
  <c r="K48" i="390"/>
  <c r="L48" i="390"/>
  <c r="J48" i="390"/>
  <c r="G48" i="390"/>
  <c r="F48" i="390"/>
  <c r="K47" i="390"/>
  <c r="L47" i="390"/>
  <c r="J47" i="390"/>
  <c r="G47" i="390"/>
  <c r="F47" i="390"/>
  <c r="K46" i="390"/>
  <c r="L46" i="390"/>
  <c r="J46" i="390"/>
  <c r="G46" i="390"/>
  <c r="F46" i="390"/>
  <c r="K45" i="390"/>
  <c r="L45" i="390"/>
  <c r="J45" i="390"/>
  <c r="G45" i="390"/>
  <c r="F45" i="390"/>
  <c r="K44" i="390"/>
  <c r="L44" i="390"/>
  <c r="J44" i="390"/>
  <c r="G44" i="390"/>
  <c r="F44" i="390"/>
  <c r="K43" i="390"/>
  <c r="L43" i="390"/>
  <c r="J43" i="390"/>
  <c r="G43" i="390"/>
  <c r="F43" i="390"/>
  <c r="K42" i="390"/>
  <c r="L42" i="390"/>
  <c r="J42" i="390"/>
  <c r="G42" i="390"/>
  <c r="F42" i="390"/>
  <c r="K41" i="390"/>
  <c r="L41" i="390"/>
  <c r="J41" i="390"/>
  <c r="G41" i="390"/>
  <c r="F41" i="390"/>
  <c r="K40" i="390"/>
  <c r="L40" i="390"/>
  <c r="J40" i="390"/>
  <c r="G40" i="390"/>
  <c r="F40" i="390"/>
  <c r="K39" i="390"/>
  <c r="L39" i="390"/>
  <c r="J39" i="390"/>
  <c r="G39" i="390"/>
  <c r="F39" i="390"/>
  <c r="K38" i="390"/>
  <c r="L38" i="390"/>
  <c r="J38" i="390"/>
  <c r="G38" i="390"/>
  <c r="F38" i="390"/>
  <c r="K37" i="390"/>
  <c r="L37" i="390"/>
  <c r="J37" i="390"/>
  <c r="G37" i="390"/>
  <c r="F37" i="390"/>
  <c r="K36" i="390"/>
  <c r="L36" i="390"/>
  <c r="J36" i="390"/>
  <c r="G36" i="390"/>
  <c r="F36" i="390"/>
  <c r="K35" i="390"/>
  <c r="L35" i="390"/>
  <c r="J35" i="390"/>
  <c r="G35" i="390"/>
  <c r="F35" i="390"/>
  <c r="K34" i="390"/>
  <c r="L34" i="390"/>
  <c r="J34" i="390"/>
  <c r="G34" i="390"/>
  <c r="F34" i="390"/>
  <c r="K33" i="390"/>
  <c r="L33" i="390"/>
  <c r="J33" i="390"/>
  <c r="G33" i="390"/>
  <c r="F33" i="390"/>
  <c r="K32" i="390"/>
  <c r="L32" i="390"/>
  <c r="J32" i="390"/>
  <c r="G32" i="390"/>
  <c r="F32" i="390"/>
  <c r="K31" i="390"/>
  <c r="L31" i="390"/>
  <c r="J31" i="390"/>
  <c r="G31" i="390"/>
  <c r="F31" i="390"/>
  <c r="L30" i="390"/>
  <c r="G30" i="390"/>
  <c r="F30" i="390"/>
  <c r="K29" i="390"/>
  <c r="L29" i="390"/>
  <c r="J29" i="390"/>
  <c r="G29" i="390"/>
  <c r="F29" i="390"/>
  <c r="K28" i="390"/>
  <c r="L28" i="390"/>
  <c r="J28" i="390"/>
  <c r="G28" i="390"/>
  <c r="F28" i="390"/>
  <c r="K27" i="390"/>
  <c r="L27" i="390"/>
  <c r="J27" i="390"/>
  <c r="G27" i="390"/>
  <c r="F27" i="390"/>
  <c r="K26" i="390"/>
  <c r="L26" i="390"/>
  <c r="J26" i="390"/>
  <c r="G26" i="390"/>
  <c r="F26" i="390"/>
  <c r="K25" i="390"/>
  <c r="L25" i="390"/>
  <c r="J25" i="390"/>
  <c r="G25" i="390"/>
  <c r="F25" i="390"/>
  <c r="K24" i="390"/>
  <c r="L24" i="390"/>
  <c r="J24" i="390"/>
  <c r="G24" i="390"/>
  <c r="F24" i="390"/>
  <c r="K23" i="390"/>
  <c r="L23" i="390"/>
  <c r="J23" i="390"/>
  <c r="G23" i="390"/>
  <c r="F23" i="390"/>
  <c r="K22" i="390"/>
  <c r="L22" i="390"/>
  <c r="J22" i="390"/>
  <c r="G22" i="390"/>
  <c r="F22" i="390"/>
  <c r="K21" i="390"/>
  <c r="L21" i="390"/>
  <c r="J21" i="390"/>
  <c r="G21" i="390"/>
  <c r="F21" i="390"/>
  <c r="K20" i="390"/>
  <c r="L20" i="390"/>
  <c r="J20" i="390"/>
  <c r="G20" i="390"/>
  <c r="F20" i="390"/>
  <c r="K19" i="390"/>
  <c r="L19" i="390"/>
  <c r="J19" i="390"/>
  <c r="G19" i="390"/>
  <c r="F19" i="390"/>
  <c r="L18" i="390"/>
  <c r="G18" i="390"/>
  <c r="F18" i="390"/>
  <c r="K17" i="390"/>
  <c r="L17" i="390"/>
  <c r="J17" i="390"/>
  <c r="G17" i="390"/>
  <c r="F17" i="390"/>
  <c r="K16" i="390"/>
  <c r="L16" i="390"/>
  <c r="J16" i="390"/>
  <c r="G16" i="390"/>
  <c r="F16" i="390"/>
  <c r="K15" i="390"/>
  <c r="L15" i="390"/>
  <c r="J15" i="390"/>
  <c r="G15" i="390"/>
  <c r="F15" i="390"/>
  <c r="K14" i="390"/>
  <c r="L14" i="390"/>
  <c r="J14" i="390"/>
  <c r="G14" i="390"/>
  <c r="F14" i="390"/>
  <c r="K13" i="390"/>
  <c r="L13" i="390"/>
  <c r="J13" i="390"/>
  <c r="G13" i="390"/>
  <c r="F13" i="390"/>
  <c r="K12" i="390"/>
  <c r="L12" i="390"/>
  <c r="J12" i="390"/>
  <c r="G12" i="390"/>
  <c r="F12" i="390"/>
  <c r="K11" i="390"/>
  <c r="L11" i="390"/>
  <c r="J11" i="390"/>
  <c r="G11" i="390"/>
  <c r="F11" i="390"/>
  <c r="K10" i="390"/>
  <c r="L10" i="390"/>
  <c r="J10" i="390"/>
  <c r="G10" i="390"/>
  <c r="F10" i="390"/>
  <c r="K9" i="390"/>
  <c r="L9" i="390"/>
  <c r="J9" i="390"/>
  <c r="G9" i="390"/>
  <c r="F9" i="390"/>
  <c r="K8" i="390"/>
  <c r="L8" i="390"/>
  <c r="J8" i="390"/>
  <c r="G8" i="390"/>
  <c r="F8" i="390"/>
  <c r="K7" i="390"/>
  <c r="L7" i="390"/>
  <c r="J7" i="390"/>
  <c r="G7" i="390"/>
  <c r="F7" i="390"/>
  <c r="K6" i="390"/>
  <c r="L6" i="390"/>
  <c r="J6" i="390"/>
  <c r="G6" i="390"/>
  <c r="F6" i="390"/>
  <c r="K5" i="390"/>
  <c r="L5" i="390"/>
  <c r="J5" i="390"/>
  <c r="G5" i="390"/>
  <c r="F5" i="390"/>
  <c r="AD4" i="390"/>
  <c r="AE5" i="390"/>
  <c r="AF5" i="390"/>
  <c r="AC4" i="390"/>
  <c r="W5" i="390"/>
  <c r="K4" i="390"/>
  <c r="L4" i="390"/>
  <c r="J4" i="390"/>
  <c r="G4" i="390"/>
  <c r="F4" i="390"/>
  <c r="E54" i="389"/>
  <c r="D54" i="389"/>
  <c r="I54" i="389"/>
  <c r="H54" i="389"/>
  <c r="C54" i="389"/>
  <c r="M54" i="389"/>
  <c r="B54" i="389"/>
  <c r="K53" i="389"/>
  <c r="L53" i="389"/>
  <c r="J53" i="389"/>
  <c r="G53" i="389"/>
  <c r="F53" i="389"/>
  <c r="K52" i="389"/>
  <c r="L52" i="389"/>
  <c r="J52" i="389"/>
  <c r="G52" i="389"/>
  <c r="F52" i="389"/>
  <c r="K51" i="389"/>
  <c r="L51" i="389"/>
  <c r="J51" i="389"/>
  <c r="G51" i="389"/>
  <c r="F51" i="389"/>
  <c r="K50" i="389"/>
  <c r="L50" i="389"/>
  <c r="J50" i="389"/>
  <c r="G50" i="389"/>
  <c r="F50" i="389"/>
  <c r="K49" i="389"/>
  <c r="L49" i="389"/>
  <c r="J49" i="389"/>
  <c r="G49" i="389"/>
  <c r="F49" i="389"/>
  <c r="K48" i="389"/>
  <c r="L48" i="389"/>
  <c r="J48" i="389"/>
  <c r="G48" i="389"/>
  <c r="F48" i="389"/>
  <c r="K47" i="389"/>
  <c r="L47" i="389"/>
  <c r="J47" i="389"/>
  <c r="G47" i="389"/>
  <c r="F47" i="389"/>
  <c r="K46" i="389"/>
  <c r="L46" i="389"/>
  <c r="J46" i="389"/>
  <c r="G46" i="389"/>
  <c r="F46" i="389"/>
  <c r="K45" i="389"/>
  <c r="L45" i="389"/>
  <c r="J45" i="389"/>
  <c r="G45" i="389"/>
  <c r="F45" i="389"/>
  <c r="K44" i="389"/>
  <c r="L44" i="389"/>
  <c r="J44" i="389"/>
  <c r="G44" i="389"/>
  <c r="F44" i="389"/>
  <c r="K43" i="389"/>
  <c r="L43" i="389"/>
  <c r="J43" i="389"/>
  <c r="G43" i="389"/>
  <c r="F43" i="389"/>
  <c r="K42" i="389"/>
  <c r="L42" i="389"/>
  <c r="J42" i="389"/>
  <c r="G42" i="389"/>
  <c r="F42" i="389"/>
  <c r="K41" i="389"/>
  <c r="L41" i="389"/>
  <c r="J41" i="389"/>
  <c r="G41" i="389"/>
  <c r="F41" i="389"/>
  <c r="K40" i="389"/>
  <c r="L40" i="389"/>
  <c r="J40" i="389"/>
  <c r="G40" i="389"/>
  <c r="F40" i="389"/>
  <c r="K39" i="389"/>
  <c r="L39" i="389"/>
  <c r="J39" i="389"/>
  <c r="G39" i="389"/>
  <c r="F39" i="389"/>
  <c r="K38" i="389"/>
  <c r="L38" i="389"/>
  <c r="J38" i="389"/>
  <c r="G38" i="389"/>
  <c r="F38" i="389"/>
  <c r="K37" i="389"/>
  <c r="L37" i="389"/>
  <c r="J37" i="389"/>
  <c r="G37" i="389"/>
  <c r="F37" i="389"/>
  <c r="K36" i="389"/>
  <c r="L36" i="389"/>
  <c r="J36" i="389"/>
  <c r="G36" i="389"/>
  <c r="F36" i="389"/>
  <c r="K35" i="389"/>
  <c r="L35" i="389"/>
  <c r="J35" i="389"/>
  <c r="G35" i="389"/>
  <c r="F35" i="389"/>
  <c r="K34" i="389"/>
  <c r="L34" i="389"/>
  <c r="J34" i="389"/>
  <c r="G34" i="389"/>
  <c r="F34" i="389"/>
  <c r="K33" i="389"/>
  <c r="L33" i="389"/>
  <c r="J33" i="389"/>
  <c r="G33" i="389"/>
  <c r="F33" i="389"/>
  <c r="K32" i="389"/>
  <c r="L32" i="389"/>
  <c r="J32" i="389"/>
  <c r="G32" i="389"/>
  <c r="F32" i="389"/>
  <c r="K31" i="389"/>
  <c r="L31" i="389"/>
  <c r="J31" i="389"/>
  <c r="G31" i="389"/>
  <c r="F31" i="389"/>
  <c r="L30" i="389"/>
  <c r="G30" i="389"/>
  <c r="F30" i="389"/>
  <c r="K29" i="389"/>
  <c r="L29" i="389"/>
  <c r="J29" i="389"/>
  <c r="G29" i="389"/>
  <c r="F29" i="389"/>
  <c r="K28" i="389"/>
  <c r="L28" i="389"/>
  <c r="J28" i="389"/>
  <c r="G28" i="389"/>
  <c r="F28" i="389"/>
  <c r="K27" i="389"/>
  <c r="L27" i="389"/>
  <c r="J27" i="389"/>
  <c r="G27" i="389"/>
  <c r="F27" i="389"/>
  <c r="K26" i="389"/>
  <c r="L26" i="389"/>
  <c r="J26" i="389"/>
  <c r="G26" i="389"/>
  <c r="F26" i="389"/>
  <c r="K25" i="389"/>
  <c r="L25" i="389"/>
  <c r="J25" i="389"/>
  <c r="G25" i="389"/>
  <c r="F25" i="389"/>
  <c r="K24" i="389"/>
  <c r="L24" i="389"/>
  <c r="J24" i="389"/>
  <c r="G24" i="389"/>
  <c r="F24" i="389"/>
  <c r="K23" i="389"/>
  <c r="L23" i="389"/>
  <c r="J23" i="389"/>
  <c r="G23" i="389"/>
  <c r="F23" i="389"/>
  <c r="K22" i="389"/>
  <c r="L22" i="389"/>
  <c r="J22" i="389"/>
  <c r="G22" i="389"/>
  <c r="F22" i="389"/>
  <c r="K21" i="389"/>
  <c r="L21" i="389"/>
  <c r="J21" i="389"/>
  <c r="G21" i="389"/>
  <c r="F21" i="389"/>
  <c r="K20" i="389"/>
  <c r="L20" i="389"/>
  <c r="J20" i="389"/>
  <c r="G20" i="389"/>
  <c r="F20" i="389"/>
  <c r="K19" i="389"/>
  <c r="L19" i="389"/>
  <c r="J19" i="389"/>
  <c r="G19" i="389"/>
  <c r="F19" i="389"/>
  <c r="L18" i="389"/>
  <c r="G18" i="389"/>
  <c r="F18" i="389"/>
  <c r="K17" i="389"/>
  <c r="L17" i="389"/>
  <c r="J17" i="389"/>
  <c r="G17" i="389"/>
  <c r="F17" i="389"/>
  <c r="K16" i="389"/>
  <c r="L16" i="389"/>
  <c r="J16" i="389"/>
  <c r="G16" i="389"/>
  <c r="F16" i="389"/>
  <c r="K15" i="389"/>
  <c r="L15" i="389"/>
  <c r="J15" i="389"/>
  <c r="G15" i="389"/>
  <c r="F15" i="389"/>
  <c r="K14" i="389"/>
  <c r="L14" i="389"/>
  <c r="J14" i="389"/>
  <c r="G14" i="389"/>
  <c r="F14" i="389"/>
  <c r="K13" i="389"/>
  <c r="L13" i="389"/>
  <c r="J13" i="389"/>
  <c r="G13" i="389"/>
  <c r="F13" i="389"/>
  <c r="K12" i="389"/>
  <c r="L12" i="389"/>
  <c r="J12" i="389"/>
  <c r="G12" i="389"/>
  <c r="F12" i="389"/>
  <c r="K11" i="389"/>
  <c r="L11" i="389"/>
  <c r="J11" i="389"/>
  <c r="G11" i="389"/>
  <c r="F11" i="389"/>
  <c r="K10" i="389"/>
  <c r="L10" i="389"/>
  <c r="J10" i="389"/>
  <c r="G10" i="389"/>
  <c r="F10" i="389"/>
  <c r="K9" i="389"/>
  <c r="L9" i="389"/>
  <c r="J9" i="389"/>
  <c r="G9" i="389"/>
  <c r="F9" i="389"/>
  <c r="K8" i="389"/>
  <c r="L8" i="389"/>
  <c r="J8" i="389"/>
  <c r="G8" i="389"/>
  <c r="F8" i="389"/>
  <c r="K7" i="389"/>
  <c r="L7" i="389"/>
  <c r="J7" i="389"/>
  <c r="G7" i="389"/>
  <c r="F7" i="389"/>
  <c r="K6" i="389"/>
  <c r="L6" i="389"/>
  <c r="J6" i="389"/>
  <c r="G6" i="389"/>
  <c r="F6" i="389"/>
  <c r="K5" i="389"/>
  <c r="L5" i="389"/>
  <c r="J5" i="389"/>
  <c r="G5" i="389"/>
  <c r="F5" i="389"/>
  <c r="AD4" i="389"/>
  <c r="AF5" i="389"/>
  <c r="AC4" i="389"/>
  <c r="W5" i="389"/>
  <c r="K4" i="389"/>
  <c r="L4" i="389"/>
  <c r="J4" i="389"/>
  <c r="G4" i="389"/>
  <c r="F4" i="389"/>
  <c r="I54" i="388"/>
  <c r="H54" i="388"/>
  <c r="E54" i="388"/>
  <c r="D54" i="388"/>
  <c r="C54" i="388"/>
  <c r="B54" i="388"/>
  <c r="K53" i="388"/>
  <c r="L53" i="388"/>
  <c r="J53" i="388"/>
  <c r="G53" i="388"/>
  <c r="F53" i="388"/>
  <c r="K52" i="388"/>
  <c r="L52" i="388"/>
  <c r="J52" i="388"/>
  <c r="G52" i="388"/>
  <c r="F52" i="388"/>
  <c r="K51" i="388"/>
  <c r="L51" i="388"/>
  <c r="J51" i="388"/>
  <c r="G51" i="388"/>
  <c r="F51" i="388"/>
  <c r="K50" i="388"/>
  <c r="L50" i="388"/>
  <c r="J50" i="388"/>
  <c r="G50" i="388"/>
  <c r="F50" i="388"/>
  <c r="K49" i="388"/>
  <c r="L49" i="388"/>
  <c r="J49" i="388"/>
  <c r="G49" i="388"/>
  <c r="F49" i="388"/>
  <c r="K48" i="388"/>
  <c r="L48" i="388"/>
  <c r="J48" i="388"/>
  <c r="G48" i="388"/>
  <c r="F48" i="388"/>
  <c r="K47" i="388"/>
  <c r="L47" i="388"/>
  <c r="J47" i="388"/>
  <c r="G47" i="388"/>
  <c r="F47" i="388"/>
  <c r="K46" i="388"/>
  <c r="L46" i="388"/>
  <c r="J46" i="388"/>
  <c r="G46" i="388"/>
  <c r="F46" i="388"/>
  <c r="K45" i="388"/>
  <c r="L45" i="388"/>
  <c r="J45" i="388"/>
  <c r="G45" i="388"/>
  <c r="F45" i="388"/>
  <c r="K44" i="388"/>
  <c r="L44" i="388"/>
  <c r="J44" i="388"/>
  <c r="G44" i="388"/>
  <c r="F44" i="388"/>
  <c r="K43" i="388"/>
  <c r="L43" i="388"/>
  <c r="J43" i="388"/>
  <c r="G43" i="388"/>
  <c r="F43" i="388"/>
  <c r="K42" i="388"/>
  <c r="L42" i="388"/>
  <c r="J42" i="388"/>
  <c r="G42" i="388"/>
  <c r="F42" i="388"/>
  <c r="K41" i="388"/>
  <c r="L41" i="388"/>
  <c r="J41" i="388"/>
  <c r="G41" i="388"/>
  <c r="F41" i="388"/>
  <c r="K40" i="388"/>
  <c r="L40" i="388"/>
  <c r="J40" i="388"/>
  <c r="G40" i="388"/>
  <c r="F40" i="388"/>
  <c r="K39" i="388"/>
  <c r="L39" i="388"/>
  <c r="J39" i="388"/>
  <c r="G39" i="388"/>
  <c r="F39" i="388"/>
  <c r="K38" i="388"/>
  <c r="L38" i="388"/>
  <c r="J38" i="388"/>
  <c r="G38" i="388"/>
  <c r="F38" i="388"/>
  <c r="K37" i="388"/>
  <c r="L37" i="388"/>
  <c r="J37" i="388"/>
  <c r="G37" i="388"/>
  <c r="F37" i="388"/>
  <c r="K36" i="388"/>
  <c r="L36" i="388"/>
  <c r="J36" i="388"/>
  <c r="G36" i="388"/>
  <c r="F36" i="388"/>
  <c r="K35" i="388"/>
  <c r="L35" i="388"/>
  <c r="J35" i="388"/>
  <c r="G35" i="388"/>
  <c r="F35" i="388"/>
  <c r="K34" i="388"/>
  <c r="L34" i="388"/>
  <c r="J34" i="388"/>
  <c r="G34" i="388"/>
  <c r="F34" i="388"/>
  <c r="K33" i="388"/>
  <c r="L33" i="388"/>
  <c r="J33" i="388"/>
  <c r="G33" i="388"/>
  <c r="F33" i="388"/>
  <c r="K32" i="388"/>
  <c r="L32" i="388"/>
  <c r="J32" i="388"/>
  <c r="G32" i="388"/>
  <c r="F32" i="388"/>
  <c r="K31" i="388"/>
  <c r="L31" i="388"/>
  <c r="J31" i="388"/>
  <c r="G31" i="388"/>
  <c r="F31" i="388"/>
  <c r="L30" i="388"/>
  <c r="G30" i="388"/>
  <c r="F30" i="388"/>
  <c r="K29" i="388"/>
  <c r="L29" i="388"/>
  <c r="J29" i="388"/>
  <c r="G29" i="388"/>
  <c r="F29" i="388"/>
  <c r="K28" i="388"/>
  <c r="L28" i="388"/>
  <c r="J28" i="388"/>
  <c r="G28" i="388"/>
  <c r="F28" i="388"/>
  <c r="K27" i="388"/>
  <c r="L27" i="388"/>
  <c r="J27" i="388"/>
  <c r="G27" i="388"/>
  <c r="F27" i="388"/>
  <c r="K26" i="388"/>
  <c r="L26" i="388"/>
  <c r="J26" i="388"/>
  <c r="G26" i="388"/>
  <c r="F26" i="388"/>
  <c r="K25" i="388"/>
  <c r="L25" i="388"/>
  <c r="J25" i="388"/>
  <c r="G25" i="388"/>
  <c r="F25" i="388"/>
  <c r="K24" i="388"/>
  <c r="L24" i="388"/>
  <c r="J24" i="388"/>
  <c r="G24" i="388"/>
  <c r="F24" i="388"/>
  <c r="K23" i="388"/>
  <c r="L23" i="388"/>
  <c r="J23" i="388"/>
  <c r="G23" i="388"/>
  <c r="F23" i="388"/>
  <c r="K22" i="388"/>
  <c r="L22" i="388"/>
  <c r="J22" i="388"/>
  <c r="G22" i="388"/>
  <c r="F22" i="388"/>
  <c r="K21" i="388"/>
  <c r="L21" i="388"/>
  <c r="J21" i="388"/>
  <c r="G21" i="388"/>
  <c r="F21" i="388"/>
  <c r="K20" i="388"/>
  <c r="L20" i="388"/>
  <c r="J20" i="388"/>
  <c r="G20" i="388"/>
  <c r="F20" i="388"/>
  <c r="K19" i="388"/>
  <c r="L19" i="388"/>
  <c r="J19" i="388"/>
  <c r="G19" i="388"/>
  <c r="F19" i="388"/>
  <c r="L18" i="388"/>
  <c r="G18" i="388"/>
  <c r="F18" i="388"/>
  <c r="K17" i="388"/>
  <c r="L17" i="388"/>
  <c r="J17" i="388"/>
  <c r="G17" i="388"/>
  <c r="F17" i="388"/>
  <c r="K16" i="388"/>
  <c r="L16" i="388"/>
  <c r="J16" i="388"/>
  <c r="G16" i="388"/>
  <c r="F16" i="388"/>
  <c r="K15" i="388"/>
  <c r="L15" i="388"/>
  <c r="J15" i="388"/>
  <c r="G15" i="388"/>
  <c r="F15" i="388"/>
  <c r="K14" i="388"/>
  <c r="L14" i="388"/>
  <c r="J14" i="388"/>
  <c r="G14" i="388"/>
  <c r="F14" i="388"/>
  <c r="K13" i="388"/>
  <c r="L13" i="388"/>
  <c r="J13" i="388"/>
  <c r="G13" i="388"/>
  <c r="F13" i="388"/>
  <c r="K12" i="388"/>
  <c r="L12" i="388"/>
  <c r="J12" i="388"/>
  <c r="G12" i="388"/>
  <c r="F12" i="388"/>
  <c r="K11" i="388"/>
  <c r="L11" i="388"/>
  <c r="J11" i="388"/>
  <c r="G11" i="388"/>
  <c r="F11" i="388"/>
  <c r="K10" i="388"/>
  <c r="L10" i="388"/>
  <c r="J10" i="388"/>
  <c r="G10" i="388"/>
  <c r="F10" i="388"/>
  <c r="K9" i="388"/>
  <c r="L9" i="388"/>
  <c r="J9" i="388"/>
  <c r="G9" i="388"/>
  <c r="F9" i="388"/>
  <c r="K8" i="388"/>
  <c r="L8" i="388"/>
  <c r="J8" i="388"/>
  <c r="G8" i="388"/>
  <c r="F8" i="388"/>
  <c r="K7" i="388"/>
  <c r="L7" i="388"/>
  <c r="J7" i="388"/>
  <c r="G7" i="388"/>
  <c r="F7" i="388"/>
  <c r="K6" i="388"/>
  <c r="L6" i="388"/>
  <c r="J6" i="388"/>
  <c r="G6" i="388"/>
  <c r="F6" i="388"/>
  <c r="K5" i="388"/>
  <c r="L5" i="388"/>
  <c r="J5" i="388"/>
  <c r="G5" i="388"/>
  <c r="F5" i="388"/>
  <c r="AD4" i="388"/>
  <c r="V5" i="388"/>
  <c r="AC4" i="388"/>
  <c r="W5" i="388"/>
  <c r="K4" i="388"/>
  <c r="L4" i="388"/>
  <c r="J4" i="388"/>
  <c r="G4" i="388"/>
  <c r="F4" i="388"/>
  <c r="I55" i="387"/>
  <c r="H55" i="387"/>
  <c r="E55" i="387"/>
  <c r="D55" i="387"/>
  <c r="C55" i="387"/>
  <c r="M55" i="387"/>
  <c r="B55" i="387"/>
  <c r="K54" i="387"/>
  <c r="L54" i="387"/>
  <c r="J54" i="387"/>
  <c r="G54" i="387"/>
  <c r="F54" i="387"/>
  <c r="K53" i="387"/>
  <c r="L53" i="387"/>
  <c r="J53" i="387"/>
  <c r="G53" i="387"/>
  <c r="F53" i="387"/>
  <c r="K52" i="387"/>
  <c r="L52" i="387"/>
  <c r="J52" i="387"/>
  <c r="G52" i="387"/>
  <c r="F52" i="387"/>
  <c r="K51" i="387"/>
  <c r="L51" i="387"/>
  <c r="J51" i="387"/>
  <c r="G51" i="387"/>
  <c r="F51" i="387"/>
  <c r="K50" i="387"/>
  <c r="L50" i="387"/>
  <c r="J50" i="387"/>
  <c r="G50" i="387"/>
  <c r="F50" i="387"/>
  <c r="K49" i="387"/>
  <c r="L49" i="387"/>
  <c r="J49" i="387"/>
  <c r="G49" i="387"/>
  <c r="F49" i="387"/>
  <c r="K48" i="387"/>
  <c r="L48" i="387"/>
  <c r="J48" i="387"/>
  <c r="G48" i="387"/>
  <c r="F48" i="387"/>
  <c r="K47" i="387"/>
  <c r="L47" i="387"/>
  <c r="J47" i="387"/>
  <c r="G47" i="387"/>
  <c r="F47" i="387"/>
  <c r="K46" i="387"/>
  <c r="L46" i="387"/>
  <c r="J46" i="387"/>
  <c r="G46" i="387"/>
  <c r="F46" i="387"/>
  <c r="K45" i="387"/>
  <c r="L45" i="387"/>
  <c r="J45" i="387"/>
  <c r="G45" i="387"/>
  <c r="F45" i="387"/>
  <c r="K44" i="387"/>
  <c r="L44" i="387"/>
  <c r="J44" i="387"/>
  <c r="G44" i="387"/>
  <c r="F44" i="387"/>
  <c r="K43" i="387"/>
  <c r="L43" i="387"/>
  <c r="J43" i="387"/>
  <c r="G43" i="387"/>
  <c r="F43" i="387"/>
  <c r="K42" i="387"/>
  <c r="L42" i="387"/>
  <c r="J42" i="387"/>
  <c r="G42" i="387"/>
  <c r="F42" i="387"/>
  <c r="K41" i="387"/>
  <c r="L41" i="387"/>
  <c r="J41" i="387"/>
  <c r="G41" i="387"/>
  <c r="F41" i="387"/>
  <c r="K40" i="387"/>
  <c r="L40" i="387"/>
  <c r="J40" i="387"/>
  <c r="G40" i="387"/>
  <c r="F40" i="387"/>
  <c r="K39" i="387"/>
  <c r="L39" i="387"/>
  <c r="J39" i="387"/>
  <c r="G39" i="387"/>
  <c r="F39" i="387"/>
  <c r="K38" i="387"/>
  <c r="L38" i="387"/>
  <c r="J38" i="387"/>
  <c r="G38" i="387"/>
  <c r="F38" i="387"/>
  <c r="K37" i="387"/>
  <c r="L37" i="387"/>
  <c r="J37" i="387"/>
  <c r="G37" i="387"/>
  <c r="F37" i="387"/>
  <c r="K36" i="387"/>
  <c r="L36" i="387"/>
  <c r="J36" i="387"/>
  <c r="G36" i="387"/>
  <c r="F36" i="387"/>
  <c r="K35" i="387"/>
  <c r="L35" i="387"/>
  <c r="J35" i="387"/>
  <c r="G35" i="387"/>
  <c r="F35" i="387"/>
  <c r="K34" i="387"/>
  <c r="L34" i="387"/>
  <c r="J34" i="387"/>
  <c r="G34" i="387"/>
  <c r="F34" i="387"/>
  <c r="K33" i="387"/>
  <c r="L33" i="387"/>
  <c r="J33" i="387"/>
  <c r="G33" i="387"/>
  <c r="F33" i="387"/>
  <c r="K32" i="387"/>
  <c r="L32" i="387"/>
  <c r="J32" i="387"/>
  <c r="G32" i="387"/>
  <c r="F32" i="387"/>
  <c r="L31" i="387"/>
  <c r="G31" i="387"/>
  <c r="F31" i="387"/>
  <c r="K30" i="387"/>
  <c r="L30" i="387"/>
  <c r="J30" i="387"/>
  <c r="G30" i="387"/>
  <c r="F30" i="387"/>
  <c r="K29" i="387"/>
  <c r="L29" i="387"/>
  <c r="J29" i="387"/>
  <c r="G29" i="387"/>
  <c r="F29" i="387"/>
  <c r="K28" i="387"/>
  <c r="L28" i="387"/>
  <c r="J28" i="387"/>
  <c r="G28" i="387"/>
  <c r="F28" i="387"/>
  <c r="K27" i="387"/>
  <c r="L27" i="387"/>
  <c r="J27" i="387"/>
  <c r="G27" i="387"/>
  <c r="F27" i="387"/>
  <c r="K26" i="387"/>
  <c r="L26" i="387"/>
  <c r="J26" i="387"/>
  <c r="G26" i="387"/>
  <c r="F26" i="387"/>
  <c r="K25" i="387"/>
  <c r="L25" i="387"/>
  <c r="J25" i="387"/>
  <c r="G25" i="387"/>
  <c r="F25" i="387"/>
  <c r="K24" i="387"/>
  <c r="L24" i="387"/>
  <c r="J24" i="387"/>
  <c r="G24" i="387"/>
  <c r="F24" i="387"/>
  <c r="K23" i="387"/>
  <c r="L23" i="387"/>
  <c r="J23" i="387"/>
  <c r="G23" i="387"/>
  <c r="F23" i="387"/>
  <c r="K22" i="387"/>
  <c r="L22" i="387"/>
  <c r="J22" i="387"/>
  <c r="G22" i="387"/>
  <c r="F22" i="387"/>
  <c r="K21" i="387"/>
  <c r="L21" i="387"/>
  <c r="J21" i="387"/>
  <c r="G21" i="387"/>
  <c r="F21" i="387"/>
  <c r="K20" i="387"/>
  <c r="L20" i="387"/>
  <c r="J20" i="387"/>
  <c r="G20" i="387"/>
  <c r="F20" i="387"/>
  <c r="L19" i="387"/>
  <c r="G19" i="387"/>
  <c r="F19" i="387"/>
  <c r="K18" i="387"/>
  <c r="L18" i="387"/>
  <c r="J18" i="387"/>
  <c r="G18" i="387"/>
  <c r="F18" i="387"/>
  <c r="K17" i="387"/>
  <c r="L17" i="387"/>
  <c r="J17" i="387"/>
  <c r="G17" i="387"/>
  <c r="F17" i="387"/>
  <c r="K16" i="387"/>
  <c r="L16" i="387"/>
  <c r="J16" i="387"/>
  <c r="G16" i="387"/>
  <c r="F16" i="387"/>
  <c r="K15" i="387"/>
  <c r="L15" i="387"/>
  <c r="J15" i="387"/>
  <c r="G15" i="387"/>
  <c r="F15" i="387"/>
  <c r="K14" i="387"/>
  <c r="L14" i="387"/>
  <c r="J14" i="387"/>
  <c r="G14" i="387"/>
  <c r="F14" i="387"/>
  <c r="K13" i="387"/>
  <c r="L13" i="387"/>
  <c r="J13" i="387"/>
  <c r="G13" i="387"/>
  <c r="F13" i="387"/>
  <c r="K12" i="387"/>
  <c r="L12" i="387"/>
  <c r="J12" i="387"/>
  <c r="G12" i="387"/>
  <c r="F12" i="387"/>
  <c r="K11" i="387"/>
  <c r="L11" i="387"/>
  <c r="J11" i="387"/>
  <c r="G11" i="387"/>
  <c r="F11" i="387"/>
  <c r="K10" i="387"/>
  <c r="L10" i="387"/>
  <c r="J10" i="387"/>
  <c r="G10" i="387"/>
  <c r="F10" i="387"/>
  <c r="K9" i="387"/>
  <c r="L9" i="387"/>
  <c r="J9" i="387"/>
  <c r="G9" i="387"/>
  <c r="F9" i="387"/>
  <c r="K8" i="387"/>
  <c r="L8" i="387"/>
  <c r="J8" i="387"/>
  <c r="G8" i="387"/>
  <c r="F8" i="387"/>
  <c r="K7" i="387"/>
  <c r="L7" i="387"/>
  <c r="J7" i="387"/>
  <c r="G7" i="387"/>
  <c r="F7" i="387"/>
  <c r="K6" i="387"/>
  <c r="L6" i="387"/>
  <c r="J6" i="387"/>
  <c r="G6" i="387"/>
  <c r="F6" i="387"/>
  <c r="AD5" i="387"/>
  <c r="AF6" i="387"/>
  <c r="AC5" i="387"/>
  <c r="U6" i="387"/>
  <c r="K5" i="387"/>
  <c r="L5" i="387"/>
  <c r="J5" i="387"/>
  <c r="G5" i="387"/>
  <c r="F5" i="387"/>
  <c r="F6" i="386"/>
  <c r="G6" i="386"/>
  <c r="I55" i="386"/>
  <c r="H55" i="386"/>
  <c r="E55" i="386"/>
  <c r="D55" i="386"/>
  <c r="C55" i="386"/>
  <c r="M55" i="386"/>
  <c r="B55" i="386"/>
  <c r="K54" i="386"/>
  <c r="L54" i="386"/>
  <c r="J54" i="386"/>
  <c r="G54" i="386"/>
  <c r="F54" i="386"/>
  <c r="K53" i="386"/>
  <c r="L53" i="386"/>
  <c r="J53" i="386"/>
  <c r="G53" i="386"/>
  <c r="F53" i="386"/>
  <c r="K52" i="386"/>
  <c r="L52" i="386"/>
  <c r="J52" i="386"/>
  <c r="G52" i="386"/>
  <c r="F52" i="386"/>
  <c r="K51" i="386"/>
  <c r="L51" i="386"/>
  <c r="J51" i="386"/>
  <c r="G51" i="386"/>
  <c r="F51" i="386"/>
  <c r="K50" i="386"/>
  <c r="L50" i="386"/>
  <c r="J50" i="386"/>
  <c r="G50" i="386"/>
  <c r="F50" i="386"/>
  <c r="K49" i="386"/>
  <c r="L49" i="386"/>
  <c r="J49" i="386"/>
  <c r="G49" i="386"/>
  <c r="F49" i="386"/>
  <c r="K48" i="386"/>
  <c r="L48" i="386"/>
  <c r="J48" i="386"/>
  <c r="G48" i="386"/>
  <c r="F48" i="386"/>
  <c r="K47" i="386"/>
  <c r="L47" i="386"/>
  <c r="J47" i="386"/>
  <c r="G47" i="386"/>
  <c r="F47" i="386"/>
  <c r="K46" i="386"/>
  <c r="L46" i="386"/>
  <c r="J46" i="386"/>
  <c r="G46" i="386"/>
  <c r="F46" i="386"/>
  <c r="K45" i="386"/>
  <c r="L45" i="386"/>
  <c r="J45" i="386"/>
  <c r="G45" i="386"/>
  <c r="F45" i="386"/>
  <c r="K44" i="386"/>
  <c r="L44" i="386"/>
  <c r="J44" i="386"/>
  <c r="G44" i="386"/>
  <c r="F44" i="386"/>
  <c r="K43" i="386"/>
  <c r="L43" i="386"/>
  <c r="J43" i="386"/>
  <c r="G43" i="386"/>
  <c r="F43" i="386"/>
  <c r="K42" i="386"/>
  <c r="L42" i="386"/>
  <c r="J42" i="386"/>
  <c r="G42" i="386"/>
  <c r="F42" i="386"/>
  <c r="K41" i="386"/>
  <c r="L41" i="386"/>
  <c r="J41" i="386"/>
  <c r="G41" i="386"/>
  <c r="F41" i="386"/>
  <c r="K40" i="386"/>
  <c r="L40" i="386"/>
  <c r="J40" i="386"/>
  <c r="G40" i="386"/>
  <c r="F40" i="386"/>
  <c r="K39" i="386"/>
  <c r="L39" i="386"/>
  <c r="J39" i="386"/>
  <c r="G39" i="386"/>
  <c r="F39" i="386"/>
  <c r="K38" i="386"/>
  <c r="L38" i="386"/>
  <c r="J38" i="386"/>
  <c r="G38" i="386"/>
  <c r="F38" i="386"/>
  <c r="K37" i="386"/>
  <c r="L37" i="386"/>
  <c r="J37" i="386"/>
  <c r="G37" i="386"/>
  <c r="F37" i="386"/>
  <c r="K36" i="386"/>
  <c r="L36" i="386"/>
  <c r="J36" i="386"/>
  <c r="G36" i="386"/>
  <c r="F36" i="386"/>
  <c r="K35" i="386"/>
  <c r="L35" i="386"/>
  <c r="J35" i="386"/>
  <c r="G35" i="386"/>
  <c r="F35" i="386"/>
  <c r="K34" i="386"/>
  <c r="L34" i="386"/>
  <c r="J34" i="386"/>
  <c r="G34" i="386"/>
  <c r="F34" i="386"/>
  <c r="K33" i="386"/>
  <c r="L33" i="386"/>
  <c r="J33" i="386"/>
  <c r="G33" i="386"/>
  <c r="F33" i="386"/>
  <c r="K32" i="386"/>
  <c r="L32" i="386"/>
  <c r="J32" i="386"/>
  <c r="G32" i="386"/>
  <c r="F32" i="386"/>
  <c r="L31" i="386"/>
  <c r="G31" i="386"/>
  <c r="F31" i="386"/>
  <c r="K30" i="386"/>
  <c r="L30" i="386"/>
  <c r="J30" i="386"/>
  <c r="G30" i="386"/>
  <c r="F30" i="386"/>
  <c r="K29" i="386"/>
  <c r="L29" i="386"/>
  <c r="J29" i="386"/>
  <c r="G29" i="386"/>
  <c r="F29" i="386"/>
  <c r="K28" i="386"/>
  <c r="L28" i="386"/>
  <c r="J28" i="386"/>
  <c r="G28" i="386"/>
  <c r="F28" i="386"/>
  <c r="K27" i="386"/>
  <c r="L27" i="386"/>
  <c r="J27" i="386"/>
  <c r="G27" i="386"/>
  <c r="F27" i="386"/>
  <c r="K26" i="386"/>
  <c r="L26" i="386"/>
  <c r="J26" i="386"/>
  <c r="G26" i="386"/>
  <c r="F26" i="386"/>
  <c r="K25" i="386"/>
  <c r="L25" i="386"/>
  <c r="J25" i="386"/>
  <c r="G25" i="386"/>
  <c r="F25" i="386"/>
  <c r="K24" i="386"/>
  <c r="L24" i="386"/>
  <c r="J24" i="386"/>
  <c r="G24" i="386"/>
  <c r="F24" i="386"/>
  <c r="K23" i="386"/>
  <c r="L23" i="386"/>
  <c r="J23" i="386"/>
  <c r="G23" i="386"/>
  <c r="F23" i="386"/>
  <c r="K22" i="386"/>
  <c r="L22" i="386"/>
  <c r="J22" i="386"/>
  <c r="G22" i="386"/>
  <c r="F22" i="386"/>
  <c r="K21" i="386"/>
  <c r="L21" i="386"/>
  <c r="J21" i="386"/>
  <c r="G21" i="386"/>
  <c r="F21" i="386"/>
  <c r="K20" i="386"/>
  <c r="L20" i="386"/>
  <c r="J20" i="386"/>
  <c r="G20" i="386"/>
  <c r="F20" i="386"/>
  <c r="L19" i="386"/>
  <c r="G19" i="386"/>
  <c r="F19" i="386"/>
  <c r="K18" i="386"/>
  <c r="L18" i="386"/>
  <c r="J18" i="386"/>
  <c r="G18" i="386"/>
  <c r="F18" i="386"/>
  <c r="K17" i="386"/>
  <c r="L17" i="386"/>
  <c r="J17" i="386"/>
  <c r="G17" i="386"/>
  <c r="F17" i="386"/>
  <c r="K16" i="386"/>
  <c r="L16" i="386"/>
  <c r="J16" i="386"/>
  <c r="G16" i="386"/>
  <c r="F16" i="386"/>
  <c r="K15" i="386"/>
  <c r="L15" i="386"/>
  <c r="J15" i="386"/>
  <c r="G15" i="386"/>
  <c r="F15" i="386"/>
  <c r="K14" i="386"/>
  <c r="L14" i="386"/>
  <c r="J14" i="386"/>
  <c r="G14" i="386"/>
  <c r="F14" i="386"/>
  <c r="K13" i="386"/>
  <c r="L13" i="386"/>
  <c r="J13" i="386"/>
  <c r="G13" i="386"/>
  <c r="F13" i="386"/>
  <c r="K12" i="386"/>
  <c r="L12" i="386"/>
  <c r="J12" i="386"/>
  <c r="G12" i="386"/>
  <c r="F12" i="386"/>
  <c r="K11" i="386"/>
  <c r="L11" i="386"/>
  <c r="J11" i="386"/>
  <c r="G11" i="386"/>
  <c r="F11" i="386"/>
  <c r="K10" i="386"/>
  <c r="L10" i="386"/>
  <c r="J10" i="386"/>
  <c r="G10" i="386"/>
  <c r="F10" i="386"/>
  <c r="K9" i="386"/>
  <c r="L9" i="386"/>
  <c r="J9" i="386"/>
  <c r="G9" i="386"/>
  <c r="F9" i="386"/>
  <c r="K8" i="386"/>
  <c r="L8" i="386"/>
  <c r="J8" i="386"/>
  <c r="G8" i="386"/>
  <c r="F8" i="386"/>
  <c r="K7" i="386"/>
  <c r="L7" i="386"/>
  <c r="J7" i="386"/>
  <c r="G7" i="386"/>
  <c r="F7" i="386"/>
  <c r="K6" i="386"/>
  <c r="L6" i="386"/>
  <c r="J6" i="386"/>
  <c r="AD5" i="386"/>
  <c r="AF6" i="386"/>
  <c r="AC5" i="386"/>
  <c r="W6" i="386"/>
  <c r="K5" i="386"/>
  <c r="L5" i="386"/>
  <c r="J5" i="386"/>
  <c r="G5" i="386"/>
  <c r="F5" i="386"/>
  <c r="I55" i="385"/>
  <c r="H55" i="385"/>
  <c r="E55" i="385"/>
  <c r="D55" i="385"/>
  <c r="C55" i="385"/>
  <c r="M55" i="385"/>
  <c r="B55" i="385"/>
  <c r="K54" i="385"/>
  <c r="L54" i="385"/>
  <c r="J54" i="385"/>
  <c r="G54" i="385"/>
  <c r="F54" i="385"/>
  <c r="K53" i="385"/>
  <c r="L53" i="385"/>
  <c r="J53" i="385"/>
  <c r="G53" i="385"/>
  <c r="F53" i="385"/>
  <c r="K52" i="385"/>
  <c r="L52" i="385"/>
  <c r="J52" i="385"/>
  <c r="G52" i="385"/>
  <c r="F52" i="385"/>
  <c r="K51" i="385"/>
  <c r="L51" i="385"/>
  <c r="J51" i="385"/>
  <c r="G51" i="385"/>
  <c r="F51" i="385"/>
  <c r="K50" i="385"/>
  <c r="L50" i="385"/>
  <c r="J50" i="385"/>
  <c r="G50" i="385"/>
  <c r="F50" i="385"/>
  <c r="K49" i="385"/>
  <c r="L49" i="385"/>
  <c r="J49" i="385"/>
  <c r="G49" i="385"/>
  <c r="F49" i="385"/>
  <c r="K48" i="385"/>
  <c r="L48" i="385"/>
  <c r="J48" i="385"/>
  <c r="G48" i="385"/>
  <c r="F48" i="385"/>
  <c r="K47" i="385"/>
  <c r="L47" i="385"/>
  <c r="J47" i="385"/>
  <c r="G47" i="385"/>
  <c r="F47" i="385"/>
  <c r="K46" i="385"/>
  <c r="L46" i="385"/>
  <c r="J46" i="385"/>
  <c r="G46" i="385"/>
  <c r="F46" i="385"/>
  <c r="K45" i="385"/>
  <c r="L45" i="385"/>
  <c r="J45" i="385"/>
  <c r="G45" i="385"/>
  <c r="F45" i="385"/>
  <c r="K44" i="385"/>
  <c r="L44" i="385"/>
  <c r="J44" i="385"/>
  <c r="G44" i="385"/>
  <c r="F44" i="385"/>
  <c r="K43" i="385"/>
  <c r="L43" i="385"/>
  <c r="J43" i="385"/>
  <c r="G43" i="385"/>
  <c r="F43" i="385"/>
  <c r="K42" i="385"/>
  <c r="L42" i="385"/>
  <c r="J42" i="385"/>
  <c r="G42" i="385"/>
  <c r="F42" i="385"/>
  <c r="K41" i="385"/>
  <c r="L41" i="385"/>
  <c r="J41" i="385"/>
  <c r="G41" i="385"/>
  <c r="F41" i="385"/>
  <c r="K40" i="385"/>
  <c r="L40" i="385"/>
  <c r="J40" i="385"/>
  <c r="G40" i="385"/>
  <c r="F40" i="385"/>
  <c r="K39" i="385"/>
  <c r="L39" i="385"/>
  <c r="J39" i="385"/>
  <c r="G39" i="385"/>
  <c r="F39" i="385"/>
  <c r="K38" i="385"/>
  <c r="L38" i="385"/>
  <c r="J38" i="385"/>
  <c r="G38" i="385"/>
  <c r="F38" i="385"/>
  <c r="K37" i="385"/>
  <c r="L37" i="385"/>
  <c r="J37" i="385"/>
  <c r="G37" i="385"/>
  <c r="F37" i="385"/>
  <c r="K36" i="385"/>
  <c r="L36" i="385"/>
  <c r="J36" i="385"/>
  <c r="G36" i="385"/>
  <c r="F36" i="385"/>
  <c r="K35" i="385"/>
  <c r="L35" i="385"/>
  <c r="J35" i="385"/>
  <c r="G35" i="385"/>
  <c r="F35" i="385"/>
  <c r="K34" i="385"/>
  <c r="L34" i="385"/>
  <c r="J34" i="385"/>
  <c r="G34" i="385"/>
  <c r="F34" i="385"/>
  <c r="K33" i="385"/>
  <c r="L33" i="385"/>
  <c r="J33" i="385"/>
  <c r="G33" i="385"/>
  <c r="F33" i="385"/>
  <c r="K32" i="385"/>
  <c r="L32" i="385"/>
  <c r="J32" i="385"/>
  <c r="G32" i="385"/>
  <c r="F32" i="385"/>
  <c r="L31" i="385"/>
  <c r="G31" i="385"/>
  <c r="F31" i="385"/>
  <c r="K30" i="385"/>
  <c r="L30" i="385"/>
  <c r="J30" i="385"/>
  <c r="G30" i="385"/>
  <c r="F30" i="385"/>
  <c r="K29" i="385"/>
  <c r="L29" i="385"/>
  <c r="J29" i="385"/>
  <c r="G29" i="385"/>
  <c r="F29" i="385"/>
  <c r="K28" i="385"/>
  <c r="L28" i="385"/>
  <c r="J28" i="385"/>
  <c r="G28" i="385"/>
  <c r="F28" i="385"/>
  <c r="K27" i="385"/>
  <c r="L27" i="385"/>
  <c r="J27" i="385"/>
  <c r="G27" i="385"/>
  <c r="F27" i="385"/>
  <c r="K26" i="385"/>
  <c r="L26" i="385"/>
  <c r="J26" i="385"/>
  <c r="G26" i="385"/>
  <c r="F26" i="385"/>
  <c r="K25" i="385"/>
  <c r="L25" i="385"/>
  <c r="J25" i="385"/>
  <c r="G25" i="385"/>
  <c r="F25" i="385"/>
  <c r="K24" i="385"/>
  <c r="L24" i="385"/>
  <c r="J24" i="385"/>
  <c r="G24" i="385"/>
  <c r="F24" i="385"/>
  <c r="K23" i="385"/>
  <c r="L23" i="385"/>
  <c r="J23" i="385"/>
  <c r="G23" i="385"/>
  <c r="F23" i="385"/>
  <c r="K22" i="385"/>
  <c r="L22" i="385"/>
  <c r="J22" i="385"/>
  <c r="G22" i="385"/>
  <c r="F22" i="385"/>
  <c r="K21" i="385"/>
  <c r="L21" i="385"/>
  <c r="J21" i="385"/>
  <c r="G21" i="385"/>
  <c r="F21" i="385"/>
  <c r="K20" i="385"/>
  <c r="L20" i="385"/>
  <c r="J20" i="385"/>
  <c r="G20" i="385"/>
  <c r="F20" i="385"/>
  <c r="L19" i="385"/>
  <c r="G19" i="385"/>
  <c r="F19" i="385"/>
  <c r="K18" i="385"/>
  <c r="L18" i="385"/>
  <c r="J18" i="385"/>
  <c r="G18" i="385"/>
  <c r="F18" i="385"/>
  <c r="K17" i="385"/>
  <c r="L17" i="385"/>
  <c r="J17" i="385"/>
  <c r="G17" i="385"/>
  <c r="F17" i="385"/>
  <c r="K16" i="385"/>
  <c r="L16" i="385"/>
  <c r="J16" i="385"/>
  <c r="G16" i="385"/>
  <c r="F16" i="385"/>
  <c r="K15" i="385"/>
  <c r="L15" i="385"/>
  <c r="J15" i="385"/>
  <c r="G15" i="385"/>
  <c r="F15" i="385"/>
  <c r="K14" i="385"/>
  <c r="L14" i="385"/>
  <c r="J14" i="385"/>
  <c r="G14" i="385"/>
  <c r="F14" i="385"/>
  <c r="K13" i="385"/>
  <c r="L13" i="385"/>
  <c r="J13" i="385"/>
  <c r="G13" i="385"/>
  <c r="F13" i="385"/>
  <c r="K12" i="385"/>
  <c r="L12" i="385"/>
  <c r="J12" i="385"/>
  <c r="G12" i="385"/>
  <c r="F12" i="385"/>
  <c r="K11" i="385"/>
  <c r="L11" i="385"/>
  <c r="J11" i="385"/>
  <c r="G11" i="385"/>
  <c r="F11" i="385"/>
  <c r="K10" i="385"/>
  <c r="L10" i="385"/>
  <c r="J10" i="385"/>
  <c r="G10" i="385"/>
  <c r="F10" i="385"/>
  <c r="K9" i="385"/>
  <c r="L9" i="385"/>
  <c r="J9" i="385"/>
  <c r="G9" i="385"/>
  <c r="F9" i="385"/>
  <c r="K8" i="385"/>
  <c r="L8" i="385"/>
  <c r="J8" i="385"/>
  <c r="G8" i="385"/>
  <c r="F8" i="385"/>
  <c r="K7" i="385"/>
  <c r="L7" i="385"/>
  <c r="J7" i="385"/>
  <c r="G7" i="385"/>
  <c r="F7" i="385"/>
  <c r="K6" i="385"/>
  <c r="L6" i="385"/>
  <c r="J6" i="385"/>
  <c r="G6" i="385"/>
  <c r="F6" i="385"/>
  <c r="AD5" i="385"/>
  <c r="AF6" i="385"/>
  <c r="AC5" i="385"/>
  <c r="W6" i="385"/>
  <c r="K5" i="385"/>
  <c r="L5" i="385"/>
  <c r="J5" i="385"/>
  <c r="G5" i="385"/>
  <c r="F5" i="385"/>
  <c r="G54" i="384"/>
  <c r="G53" i="384"/>
  <c r="G52" i="384"/>
  <c r="G51" i="384"/>
  <c r="G50" i="384"/>
  <c r="G49" i="384"/>
  <c r="F54" i="384"/>
  <c r="F53" i="384"/>
  <c r="F52" i="384"/>
  <c r="F51" i="384"/>
  <c r="F50" i="384"/>
  <c r="F49" i="384"/>
  <c r="G54" i="383"/>
  <c r="G53" i="383"/>
  <c r="G52" i="383"/>
  <c r="G51" i="383"/>
  <c r="G50" i="383"/>
  <c r="G49" i="383"/>
  <c r="F54" i="383"/>
  <c r="F53" i="383"/>
  <c r="F52" i="383"/>
  <c r="F51" i="383"/>
  <c r="F50" i="383"/>
  <c r="F49" i="383"/>
  <c r="G54" i="378"/>
  <c r="G53" i="378"/>
  <c r="G52" i="378"/>
  <c r="G51" i="378"/>
  <c r="G50" i="378"/>
  <c r="G49" i="378"/>
  <c r="F54" i="378"/>
  <c r="F53" i="378"/>
  <c r="F52" i="378"/>
  <c r="F51" i="378"/>
  <c r="F50" i="378"/>
  <c r="F49" i="378"/>
  <c r="G55" i="382"/>
  <c r="G54" i="382"/>
  <c r="G53" i="382"/>
  <c r="G52" i="382"/>
  <c r="G51" i="382"/>
  <c r="F55" i="382"/>
  <c r="F54" i="382"/>
  <c r="F53" i="382"/>
  <c r="F52" i="382"/>
  <c r="F51" i="382"/>
  <c r="G55" i="381"/>
  <c r="G54" i="381"/>
  <c r="G53" i="381"/>
  <c r="G52" i="381"/>
  <c r="G51" i="381"/>
  <c r="F55" i="381"/>
  <c r="F54" i="381"/>
  <c r="F53" i="381"/>
  <c r="F52" i="381"/>
  <c r="F51" i="381"/>
  <c r="G55" i="380"/>
  <c r="G54" i="380"/>
  <c r="G53" i="380"/>
  <c r="G52" i="380"/>
  <c r="G51" i="380"/>
  <c r="F55" i="380"/>
  <c r="F54" i="380"/>
  <c r="F53" i="380"/>
  <c r="F52" i="380"/>
  <c r="F51" i="380"/>
  <c r="G55" i="379"/>
  <c r="G54" i="379"/>
  <c r="G53" i="379"/>
  <c r="G52" i="379"/>
  <c r="G51" i="379"/>
  <c r="F55" i="379"/>
  <c r="F54" i="379"/>
  <c r="F53" i="379"/>
  <c r="F52" i="379"/>
  <c r="F51" i="379"/>
  <c r="I55" i="384"/>
  <c r="H55" i="384"/>
  <c r="E55" i="384"/>
  <c r="D55" i="384"/>
  <c r="C55" i="384"/>
  <c r="M55" i="384"/>
  <c r="B55" i="384"/>
  <c r="K54" i="384"/>
  <c r="L54" i="384"/>
  <c r="J54" i="384"/>
  <c r="K53" i="384"/>
  <c r="L53" i="384"/>
  <c r="J53" i="384"/>
  <c r="K52" i="384"/>
  <c r="L52" i="384"/>
  <c r="J52" i="384"/>
  <c r="K51" i="384"/>
  <c r="L51" i="384"/>
  <c r="J51" i="384"/>
  <c r="K50" i="384"/>
  <c r="L50" i="384"/>
  <c r="J50" i="384"/>
  <c r="K49" i="384"/>
  <c r="L49" i="384"/>
  <c r="J49" i="384"/>
  <c r="K48" i="384"/>
  <c r="L48" i="384"/>
  <c r="J48" i="384"/>
  <c r="G48" i="384"/>
  <c r="F48" i="384"/>
  <c r="K47" i="384"/>
  <c r="L47" i="384"/>
  <c r="J47" i="384"/>
  <c r="G47" i="384"/>
  <c r="F47" i="384"/>
  <c r="K46" i="384"/>
  <c r="L46" i="384"/>
  <c r="J46" i="384"/>
  <c r="G46" i="384"/>
  <c r="F46" i="384"/>
  <c r="K45" i="384"/>
  <c r="L45" i="384"/>
  <c r="J45" i="384"/>
  <c r="G45" i="384"/>
  <c r="F45" i="384"/>
  <c r="K44" i="384"/>
  <c r="L44" i="384"/>
  <c r="J44" i="384"/>
  <c r="G44" i="384"/>
  <c r="F44" i="384"/>
  <c r="K43" i="384"/>
  <c r="L43" i="384"/>
  <c r="J43" i="384"/>
  <c r="G43" i="384"/>
  <c r="F43" i="384"/>
  <c r="K42" i="384"/>
  <c r="L42" i="384"/>
  <c r="J42" i="384"/>
  <c r="G42" i="384"/>
  <c r="F42" i="384"/>
  <c r="K41" i="384"/>
  <c r="L41" i="384"/>
  <c r="J41" i="384"/>
  <c r="G41" i="384"/>
  <c r="F41" i="384"/>
  <c r="K40" i="384"/>
  <c r="L40" i="384"/>
  <c r="J40" i="384"/>
  <c r="G40" i="384"/>
  <c r="F40" i="384"/>
  <c r="K39" i="384"/>
  <c r="L39" i="384"/>
  <c r="J39" i="384"/>
  <c r="G39" i="384"/>
  <c r="F39" i="384"/>
  <c r="K38" i="384"/>
  <c r="L38" i="384"/>
  <c r="J38" i="384"/>
  <c r="G38" i="384"/>
  <c r="F38" i="384"/>
  <c r="K37" i="384"/>
  <c r="L37" i="384"/>
  <c r="J37" i="384"/>
  <c r="G37" i="384"/>
  <c r="F37" i="384"/>
  <c r="K36" i="384"/>
  <c r="L36" i="384"/>
  <c r="J36" i="384"/>
  <c r="G36" i="384"/>
  <c r="F36" i="384"/>
  <c r="K35" i="384"/>
  <c r="L35" i="384"/>
  <c r="J35" i="384"/>
  <c r="G35" i="384"/>
  <c r="F35" i="384"/>
  <c r="K34" i="384"/>
  <c r="L34" i="384"/>
  <c r="J34" i="384"/>
  <c r="G34" i="384"/>
  <c r="F34" i="384"/>
  <c r="K33" i="384"/>
  <c r="L33" i="384"/>
  <c r="J33" i="384"/>
  <c r="G33" i="384"/>
  <c r="F33" i="384"/>
  <c r="K32" i="384"/>
  <c r="L32" i="384"/>
  <c r="J32" i="384"/>
  <c r="G32" i="384"/>
  <c r="F32" i="384"/>
  <c r="L31" i="384"/>
  <c r="G31" i="384"/>
  <c r="F31" i="384"/>
  <c r="K30" i="384"/>
  <c r="L30" i="384"/>
  <c r="J30" i="384"/>
  <c r="G30" i="384"/>
  <c r="F30" i="384"/>
  <c r="K29" i="384"/>
  <c r="L29" i="384"/>
  <c r="J29" i="384"/>
  <c r="G29" i="384"/>
  <c r="F29" i="384"/>
  <c r="K28" i="384"/>
  <c r="L28" i="384"/>
  <c r="J28" i="384"/>
  <c r="G28" i="384"/>
  <c r="F28" i="384"/>
  <c r="K27" i="384"/>
  <c r="L27" i="384"/>
  <c r="J27" i="384"/>
  <c r="G27" i="384"/>
  <c r="F27" i="384"/>
  <c r="K26" i="384"/>
  <c r="L26" i="384"/>
  <c r="J26" i="384"/>
  <c r="G26" i="384"/>
  <c r="F26" i="384"/>
  <c r="K25" i="384"/>
  <c r="L25" i="384"/>
  <c r="J25" i="384"/>
  <c r="G25" i="384"/>
  <c r="F25" i="384"/>
  <c r="K24" i="384"/>
  <c r="L24" i="384"/>
  <c r="J24" i="384"/>
  <c r="G24" i="384"/>
  <c r="F24" i="384"/>
  <c r="K23" i="384"/>
  <c r="L23" i="384"/>
  <c r="J23" i="384"/>
  <c r="G23" i="384"/>
  <c r="F23" i="384"/>
  <c r="K22" i="384"/>
  <c r="L22" i="384"/>
  <c r="J22" i="384"/>
  <c r="G22" i="384"/>
  <c r="F22" i="384"/>
  <c r="K21" i="384"/>
  <c r="L21" i="384"/>
  <c r="J21" i="384"/>
  <c r="G21" i="384"/>
  <c r="F21" i="384"/>
  <c r="K20" i="384"/>
  <c r="L20" i="384"/>
  <c r="J20" i="384"/>
  <c r="G20" i="384"/>
  <c r="F20" i="384"/>
  <c r="L19" i="384"/>
  <c r="G19" i="384"/>
  <c r="F19" i="384"/>
  <c r="K18" i="384"/>
  <c r="L18" i="384"/>
  <c r="J18" i="384"/>
  <c r="G18" i="384"/>
  <c r="F18" i="384"/>
  <c r="K17" i="384"/>
  <c r="L17" i="384"/>
  <c r="J17" i="384"/>
  <c r="G17" i="384"/>
  <c r="F17" i="384"/>
  <c r="K16" i="384"/>
  <c r="L16" i="384"/>
  <c r="J16" i="384"/>
  <c r="G16" i="384"/>
  <c r="F16" i="384"/>
  <c r="K15" i="384"/>
  <c r="L15" i="384"/>
  <c r="J15" i="384"/>
  <c r="G15" i="384"/>
  <c r="F15" i="384"/>
  <c r="K14" i="384"/>
  <c r="L14" i="384"/>
  <c r="J14" i="384"/>
  <c r="G14" i="384"/>
  <c r="F14" i="384"/>
  <c r="K13" i="384"/>
  <c r="L13" i="384"/>
  <c r="J13" i="384"/>
  <c r="G13" i="384"/>
  <c r="F13" i="384"/>
  <c r="K12" i="384"/>
  <c r="L12" i="384"/>
  <c r="J12" i="384"/>
  <c r="G12" i="384"/>
  <c r="F12" i="384"/>
  <c r="K11" i="384"/>
  <c r="L11" i="384"/>
  <c r="J11" i="384"/>
  <c r="G11" i="384"/>
  <c r="F11" i="384"/>
  <c r="K10" i="384"/>
  <c r="L10" i="384"/>
  <c r="J10" i="384"/>
  <c r="G10" i="384"/>
  <c r="F10" i="384"/>
  <c r="K9" i="384"/>
  <c r="L9" i="384"/>
  <c r="J9" i="384"/>
  <c r="G9" i="384"/>
  <c r="F9" i="384"/>
  <c r="K8" i="384"/>
  <c r="L8" i="384"/>
  <c r="J8" i="384"/>
  <c r="G8" i="384"/>
  <c r="F8" i="384"/>
  <c r="K7" i="384"/>
  <c r="L7" i="384"/>
  <c r="J7" i="384"/>
  <c r="G7" i="384"/>
  <c r="F7" i="384"/>
  <c r="K6" i="384"/>
  <c r="L6" i="384"/>
  <c r="J6" i="384"/>
  <c r="G6" i="384"/>
  <c r="F6" i="384"/>
  <c r="AD5" i="384"/>
  <c r="AB6" i="384"/>
  <c r="AC5" i="384"/>
  <c r="U6" i="384"/>
  <c r="K5" i="384"/>
  <c r="L5" i="384"/>
  <c r="J5" i="384"/>
  <c r="G5" i="384"/>
  <c r="F5" i="384"/>
  <c r="AD5" i="383"/>
  <c r="E55" i="383"/>
  <c r="D55" i="383"/>
  <c r="I55" i="383"/>
  <c r="H55" i="383"/>
  <c r="C55" i="383"/>
  <c r="G55" i="383"/>
  <c r="B55" i="383"/>
  <c r="K54" i="383"/>
  <c r="L54" i="383"/>
  <c r="J54" i="383"/>
  <c r="K53" i="383"/>
  <c r="L53" i="383"/>
  <c r="J53" i="383"/>
  <c r="K52" i="383"/>
  <c r="L52" i="383"/>
  <c r="J52" i="383"/>
  <c r="K51" i="383"/>
  <c r="L51" i="383"/>
  <c r="J51" i="383"/>
  <c r="K50" i="383"/>
  <c r="L50" i="383"/>
  <c r="J50" i="383"/>
  <c r="K49" i="383"/>
  <c r="L49" i="383"/>
  <c r="J49" i="383"/>
  <c r="K48" i="383"/>
  <c r="L48" i="383"/>
  <c r="J48" i="383"/>
  <c r="G48" i="383"/>
  <c r="F48" i="383"/>
  <c r="K47" i="383"/>
  <c r="L47" i="383"/>
  <c r="J47" i="383"/>
  <c r="G47" i="383"/>
  <c r="F47" i="383"/>
  <c r="K46" i="383"/>
  <c r="L46" i="383"/>
  <c r="J46" i="383"/>
  <c r="G46" i="383"/>
  <c r="F46" i="383"/>
  <c r="K45" i="383"/>
  <c r="L45" i="383"/>
  <c r="J45" i="383"/>
  <c r="G45" i="383"/>
  <c r="F45" i="383"/>
  <c r="K44" i="383"/>
  <c r="L44" i="383"/>
  <c r="J44" i="383"/>
  <c r="G44" i="383"/>
  <c r="F44" i="383"/>
  <c r="K43" i="383"/>
  <c r="L43" i="383"/>
  <c r="J43" i="383"/>
  <c r="G43" i="383"/>
  <c r="F43" i="383"/>
  <c r="K42" i="383"/>
  <c r="L42" i="383"/>
  <c r="J42" i="383"/>
  <c r="G42" i="383"/>
  <c r="F42" i="383"/>
  <c r="K41" i="383"/>
  <c r="L41" i="383"/>
  <c r="J41" i="383"/>
  <c r="G41" i="383"/>
  <c r="F41" i="383"/>
  <c r="K40" i="383"/>
  <c r="L40" i="383"/>
  <c r="J40" i="383"/>
  <c r="G40" i="383"/>
  <c r="F40" i="383"/>
  <c r="K39" i="383"/>
  <c r="L39" i="383"/>
  <c r="J39" i="383"/>
  <c r="G39" i="383"/>
  <c r="F39" i="383"/>
  <c r="K38" i="383"/>
  <c r="L38" i="383"/>
  <c r="J38" i="383"/>
  <c r="G38" i="383"/>
  <c r="F38" i="383"/>
  <c r="K37" i="383"/>
  <c r="L37" i="383"/>
  <c r="J37" i="383"/>
  <c r="G37" i="383"/>
  <c r="F37" i="383"/>
  <c r="K36" i="383"/>
  <c r="L36" i="383"/>
  <c r="J36" i="383"/>
  <c r="G36" i="383"/>
  <c r="F36" i="383"/>
  <c r="K35" i="383"/>
  <c r="L35" i="383"/>
  <c r="J35" i="383"/>
  <c r="G35" i="383"/>
  <c r="F35" i="383"/>
  <c r="K34" i="383"/>
  <c r="L34" i="383"/>
  <c r="J34" i="383"/>
  <c r="G34" i="383"/>
  <c r="F34" i="383"/>
  <c r="K33" i="383"/>
  <c r="L33" i="383"/>
  <c r="J33" i="383"/>
  <c r="G33" i="383"/>
  <c r="F33" i="383"/>
  <c r="K32" i="383"/>
  <c r="L32" i="383"/>
  <c r="J32" i="383"/>
  <c r="G32" i="383"/>
  <c r="F32" i="383"/>
  <c r="L31" i="383"/>
  <c r="G31" i="383"/>
  <c r="F31" i="383"/>
  <c r="K30" i="383"/>
  <c r="L30" i="383"/>
  <c r="J30" i="383"/>
  <c r="G30" i="383"/>
  <c r="F30" i="383"/>
  <c r="K29" i="383"/>
  <c r="L29" i="383"/>
  <c r="J29" i="383"/>
  <c r="G29" i="383"/>
  <c r="F29" i="383"/>
  <c r="K28" i="383"/>
  <c r="L28" i="383"/>
  <c r="J28" i="383"/>
  <c r="G28" i="383"/>
  <c r="F28" i="383"/>
  <c r="K27" i="383"/>
  <c r="L27" i="383"/>
  <c r="J27" i="383"/>
  <c r="G27" i="383"/>
  <c r="F27" i="383"/>
  <c r="K26" i="383"/>
  <c r="L26" i="383"/>
  <c r="J26" i="383"/>
  <c r="G26" i="383"/>
  <c r="F26" i="383"/>
  <c r="K25" i="383"/>
  <c r="L25" i="383"/>
  <c r="J25" i="383"/>
  <c r="G25" i="383"/>
  <c r="F25" i="383"/>
  <c r="K24" i="383"/>
  <c r="L24" i="383"/>
  <c r="J24" i="383"/>
  <c r="G24" i="383"/>
  <c r="F24" i="383"/>
  <c r="K23" i="383"/>
  <c r="L23" i="383"/>
  <c r="J23" i="383"/>
  <c r="G23" i="383"/>
  <c r="F23" i="383"/>
  <c r="K22" i="383"/>
  <c r="L22" i="383"/>
  <c r="J22" i="383"/>
  <c r="G22" i="383"/>
  <c r="F22" i="383"/>
  <c r="K21" i="383"/>
  <c r="L21" i="383"/>
  <c r="J21" i="383"/>
  <c r="G21" i="383"/>
  <c r="F21" i="383"/>
  <c r="K20" i="383"/>
  <c r="L20" i="383"/>
  <c r="J20" i="383"/>
  <c r="G20" i="383"/>
  <c r="F20" i="383"/>
  <c r="L19" i="383"/>
  <c r="G19" i="383"/>
  <c r="F19" i="383"/>
  <c r="K18" i="383"/>
  <c r="L18" i="383"/>
  <c r="J18" i="383"/>
  <c r="G18" i="383"/>
  <c r="F18" i="383"/>
  <c r="K17" i="383"/>
  <c r="L17" i="383"/>
  <c r="J17" i="383"/>
  <c r="G17" i="383"/>
  <c r="F17" i="383"/>
  <c r="K16" i="383"/>
  <c r="L16" i="383"/>
  <c r="J16" i="383"/>
  <c r="G16" i="383"/>
  <c r="F16" i="383"/>
  <c r="K15" i="383"/>
  <c r="L15" i="383"/>
  <c r="J15" i="383"/>
  <c r="G15" i="383"/>
  <c r="F15" i="383"/>
  <c r="K14" i="383"/>
  <c r="L14" i="383"/>
  <c r="J14" i="383"/>
  <c r="G14" i="383"/>
  <c r="F14" i="383"/>
  <c r="K13" i="383"/>
  <c r="L13" i="383"/>
  <c r="J13" i="383"/>
  <c r="G13" i="383"/>
  <c r="F13" i="383"/>
  <c r="K12" i="383"/>
  <c r="L12" i="383"/>
  <c r="J12" i="383"/>
  <c r="G12" i="383"/>
  <c r="F12" i="383"/>
  <c r="K11" i="383"/>
  <c r="L11" i="383"/>
  <c r="J11" i="383"/>
  <c r="G11" i="383"/>
  <c r="F11" i="383"/>
  <c r="K10" i="383"/>
  <c r="L10" i="383"/>
  <c r="J10" i="383"/>
  <c r="G10" i="383"/>
  <c r="F10" i="383"/>
  <c r="K9" i="383"/>
  <c r="L9" i="383"/>
  <c r="J9" i="383"/>
  <c r="G9" i="383"/>
  <c r="F9" i="383"/>
  <c r="K8" i="383"/>
  <c r="L8" i="383"/>
  <c r="J8" i="383"/>
  <c r="G8" i="383"/>
  <c r="F8" i="383"/>
  <c r="K7" i="383"/>
  <c r="L7" i="383"/>
  <c r="J7" i="383"/>
  <c r="G7" i="383"/>
  <c r="F7" i="383"/>
  <c r="K6" i="383"/>
  <c r="L6" i="383"/>
  <c r="J6" i="383"/>
  <c r="G6" i="383"/>
  <c r="F6" i="383"/>
  <c r="Z6" i="383"/>
  <c r="AC5" i="383"/>
  <c r="Y6" i="383"/>
  <c r="K5" i="383"/>
  <c r="L5" i="383"/>
  <c r="J5" i="383"/>
  <c r="G5" i="383"/>
  <c r="F5" i="383"/>
  <c r="C58" i="382"/>
  <c r="I56" i="382"/>
  <c r="H56" i="382"/>
  <c r="E56" i="382"/>
  <c r="D56" i="382"/>
  <c r="C56" i="382"/>
  <c r="B56" i="382"/>
  <c r="K55" i="382"/>
  <c r="L55" i="382"/>
  <c r="J55" i="382"/>
  <c r="K54" i="382"/>
  <c r="L54" i="382"/>
  <c r="J54" i="382"/>
  <c r="K53" i="382"/>
  <c r="L53" i="382"/>
  <c r="J53" i="382"/>
  <c r="K52" i="382"/>
  <c r="L52" i="382"/>
  <c r="J52" i="382"/>
  <c r="K51" i="382"/>
  <c r="L51" i="382"/>
  <c r="J51" i="382"/>
  <c r="K50" i="382"/>
  <c r="L50" i="382"/>
  <c r="J50" i="382"/>
  <c r="G50" i="382"/>
  <c r="F50" i="382"/>
  <c r="K49" i="382"/>
  <c r="L49" i="382"/>
  <c r="J49" i="382"/>
  <c r="G49" i="382"/>
  <c r="F49" i="382"/>
  <c r="K48" i="382"/>
  <c r="L48" i="382"/>
  <c r="J48" i="382"/>
  <c r="G48" i="382"/>
  <c r="F48" i="382"/>
  <c r="K47" i="382"/>
  <c r="L47" i="382"/>
  <c r="J47" i="382"/>
  <c r="G47" i="382"/>
  <c r="F47" i="382"/>
  <c r="K46" i="382"/>
  <c r="L46" i="382"/>
  <c r="J46" i="382"/>
  <c r="G46" i="382"/>
  <c r="F46" i="382"/>
  <c r="K45" i="382"/>
  <c r="L45" i="382"/>
  <c r="J45" i="382"/>
  <c r="G45" i="382"/>
  <c r="F45" i="382"/>
  <c r="K44" i="382"/>
  <c r="L44" i="382"/>
  <c r="J44" i="382"/>
  <c r="G44" i="382"/>
  <c r="F44" i="382"/>
  <c r="K43" i="382"/>
  <c r="L43" i="382"/>
  <c r="J43" i="382"/>
  <c r="G43" i="382"/>
  <c r="F43" i="382"/>
  <c r="K42" i="382"/>
  <c r="L42" i="382"/>
  <c r="J42" i="382"/>
  <c r="G42" i="382"/>
  <c r="F42" i="382"/>
  <c r="K41" i="382"/>
  <c r="L41" i="382"/>
  <c r="J41" i="382"/>
  <c r="G41" i="382"/>
  <c r="F41" i="382"/>
  <c r="K40" i="382"/>
  <c r="L40" i="382"/>
  <c r="J40" i="382"/>
  <c r="G40" i="382"/>
  <c r="F40" i="382"/>
  <c r="K39" i="382"/>
  <c r="L39" i="382"/>
  <c r="J39" i="382"/>
  <c r="G39" i="382"/>
  <c r="F39" i="382"/>
  <c r="K38" i="382"/>
  <c r="L38" i="382"/>
  <c r="J38" i="382"/>
  <c r="G38" i="382"/>
  <c r="F38" i="382"/>
  <c r="K37" i="382"/>
  <c r="L37" i="382"/>
  <c r="J37" i="382"/>
  <c r="G37" i="382"/>
  <c r="F37" i="382"/>
  <c r="K36" i="382"/>
  <c r="L36" i="382"/>
  <c r="J36" i="382"/>
  <c r="G36" i="382"/>
  <c r="F36" i="382"/>
  <c r="K35" i="382"/>
  <c r="L35" i="382"/>
  <c r="J35" i="382"/>
  <c r="G35" i="382"/>
  <c r="F35" i="382"/>
  <c r="K34" i="382"/>
  <c r="L34" i="382"/>
  <c r="J34" i="382"/>
  <c r="G34" i="382"/>
  <c r="F34" i="382"/>
  <c r="K33" i="382"/>
  <c r="L33" i="382"/>
  <c r="J33" i="382"/>
  <c r="G33" i="382"/>
  <c r="F33" i="382"/>
  <c r="L32" i="382"/>
  <c r="G32" i="382"/>
  <c r="F32" i="382"/>
  <c r="K31" i="382"/>
  <c r="L31" i="382"/>
  <c r="J31" i="382"/>
  <c r="G31" i="382"/>
  <c r="F31" i="382"/>
  <c r="K30" i="382"/>
  <c r="L30" i="382"/>
  <c r="J30" i="382"/>
  <c r="K29" i="382"/>
  <c r="L29" i="382"/>
  <c r="J29" i="382"/>
  <c r="G29" i="382"/>
  <c r="F29" i="382"/>
  <c r="K28" i="382"/>
  <c r="L28" i="382"/>
  <c r="J28" i="382"/>
  <c r="G28" i="382"/>
  <c r="F28" i="382"/>
  <c r="K27" i="382"/>
  <c r="L27" i="382"/>
  <c r="J27" i="382"/>
  <c r="G27" i="382"/>
  <c r="F27" i="382"/>
  <c r="K26" i="382"/>
  <c r="L26" i="382"/>
  <c r="J26" i="382"/>
  <c r="G26" i="382"/>
  <c r="F26" i="382"/>
  <c r="K25" i="382"/>
  <c r="L25" i="382"/>
  <c r="J25" i="382"/>
  <c r="G25" i="382"/>
  <c r="F25" i="382"/>
  <c r="K24" i="382"/>
  <c r="L24" i="382"/>
  <c r="J24" i="382"/>
  <c r="G24" i="382"/>
  <c r="F24" i="382"/>
  <c r="K23" i="382"/>
  <c r="L23" i="382"/>
  <c r="J23" i="382"/>
  <c r="G23" i="382"/>
  <c r="F23" i="382"/>
  <c r="K22" i="382"/>
  <c r="L22" i="382"/>
  <c r="J22" i="382"/>
  <c r="G22" i="382"/>
  <c r="F22" i="382"/>
  <c r="K21" i="382"/>
  <c r="L21" i="382"/>
  <c r="J21" i="382"/>
  <c r="G21" i="382"/>
  <c r="F21" i="382"/>
  <c r="K20" i="382"/>
  <c r="L20" i="382"/>
  <c r="J20" i="382"/>
  <c r="G20" i="382"/>
  <c r="F20" i="382"/>
  <c r="L19" i="382"/>
  <c r="G19" i="382"/>
  <c r="F19" i="382"/>
  <c r="K18" i="382"/>
  <c r="L18" i="382"/>
  <c r="J18" i="382"/>
  <c r="G18" i="382"/>
  <c r="F18" i="382"/>
  <c r="K17" i="382"/>
  <c r="L17" i="382"/>
  <c r="J17" i="382"/>
  <c r="G17" i="382"/>
  <c r="F17" i="382"/>
  <c r="K16" i="382"/>
  <c r="L16" i="382"/>
  <c r="J16" i="382"/>
  <c r="G16" i="382"/>
  <c r="F16" i="382"/>
  <c r="K15" i="382"/>
  <c r="L15" i="382"/>
  <c r="J15" i="382"/>
  <c r="G15" i="382"/>
  <c r="F15" i="382"/>
  <c r="K14" i="382"/>
  <c r="L14" i="382"/>
  <c r="J14" i="382"/>
  <c r="G14" i="382"/>
  <c r="F14" i="382"/>
  <c r="K13" i="382"/>
  <c r="L13" i="382"/>
  <c r="J13" i="382"/>
  <c r="G13" i="382"/>
  <c r="F13" i="382"/>
  <c r="K12" i="382"/>
  <c r="L12" i="382"/>
  <c r="J12" i="382"/>
  <c r="G12" i="382"/>
  <c r="F12" i="382"/>
  <c r="K11" i="382"/>
  <c r="L11" i="382"/>
  <c r="J11" i="382"/>
  <c r="G11" i="382"/>
  <c r="F11" i="382"/>
  <c r="K10" i="382"/>
  <c r="L10" i="382"/>
  <c r="J10" i="382"/>
  <c r="G10" i="382"/>
  <c r="F10" i="382"/>
  <c r="K9" i="382"/>
  <c r="L9" i="382"/>
  <c r="J9" i="382"/>
  <c r="G9" i="382"/>
  <c r="F9" i="382"/>
  <c r="K8" i="382"/>
  <c r="L8" i="382"/>
  <c r="J8" i="382"/>
  <c r="G8" i="382"/>
  <c r="F8" i="382"/>
  <c r="K7" i="382"/>
  <c r="L7" i="382"/>
  <c r="J7" i="382"/>
  <c r="G7" i="382"/>
  <c r="F7" i="382"/>
  <c r="K6" i="382"/>
  <c r="L6" i="382"/>
  <c r="J6" i="382"/>
  <c r="G6" i="382"/>
  <c r="F6" i="382"/>
  <c r="AD5" i="382"/>
  <c r="AB6" i="382"/>
  <c r="AC5" i="382"/>
  <c r="AA6" i="382"/>
  <c r="K5" i="382"/>
  <c r="L5" i="382"/>
  <c r="J5" i="382"/>
  <c r="G5" i="382"/>
  <c r="F5" i="382"/>
  <c r="C58" i="381"/>
  <c r="I56" i="381"/>
  <c r="H56" i="381"/>
  <c r="E56" i="381"/>
  <c r="D56" i="381"/>
  <c r="C56" i="381"/>
  <c r="M49" i="381"/>
  <c r="B56" i="381"/>
  <c r="K55" i="381"/>
  <c r="L55" i="381"/>
  <c r="J55" i="381"/>
  <c r="K54" i="381"/>
  <c r="L54" i="381"/>
  <c r="J54" i="381"/>
  <c r="K53" i="381"/>
  <c r="L53" i="381"/>
  <c r="J53" i="381"/>
  <c r="K52" i="381"/>
  <c r="L52" i="381"/>
  <c r="J52" i="381"/>
  <c r="K51" i="381"/>
  <c r="L51" i="381"/>
  <c r="J51" i="381"/>
  <c r="K50" i="381"/>
  <c r="L50" i="381"/>
  <c r="J50" i="381"/>
  <c r="G50" i="381"/>
  <c r="F50" i="381"/>
  <c r="K49" i="381"/>
  <c r="L49" i="381"/>
  <c r="J49" i="381"/>
  <c r="G49" i="381"/>
  <c r="F49" i="381"/>
  <c r="K48" i="381"/>
  <c r="L48" i="381"/>
  <c r="J48" i="381"/>
  <c r="G48" i="381"/>
  <c r="F48" i="381"/>
  <c r="K47" i="381"/>
  <c r="L47" i="381"/>
  <c r="J47" i="381"/>
  <c r="G47" i="381"/>
  <c r="F47" i="381"/>
  <c r="K46" i="381"/>
  <c r="L46" i="381"/>
  <c r="J46" i="381"/>
  <c r="G46" i="381"/>
  <c r="F46" i="381"/>
  <c r="K45" i="381"/>
  <c r="L45" i="381"/>
  <c r="J45" i="381"/>
  <c r="G45" i="381"/>
  <c r="F45" i="381"/>
  <c r="K44" i="381"/>
  <c r="L44" i="381"/>
  <c r="J44" i="381"/>
  <c r="G44" i="381"/>
  <c r="F44" i="381"/>
  <c r="K43" i="381"/>
  <c r="L43" i="381"/>
  <c r="J43" i="381"/>
  <c r="G43" i="381"/>
  <c r="F43" i="381"/>
  <c r="K42" i="381"/>
  <c r="L42" i="381"/>
  <c r="J42" i="381"/>
  <c r="G42" i="381"/>
  <c r="F42" i="381"/>
  <c r="K41" i="381"/>
  <c r="L41" i="381"/>
  <c r="J41" i="381"/>
  <c r="G41" i="381"/>
  <c r="F41" i="381"/>
  <c r="K40" i="381"/>
  <c r="L40" i="381"/>
  <c r="J40" i="381"/>
  <c r="G40" i="381"/>
  <c r="F40" i="381"/>
  <c r="K39" i="381"/>
  <c r="L39" i="381"/>
  <c r="J39" i="381"/>
  <c r="G39" i="381"/>
  <c r="F39" i="381"/>
  <c r="K38" i="381"/>
  <c r="L38" i="381"/>
  <c r="J38" i="381"/>
  <c r="G38" i="381"/>
  <c r="F38" i="381"/>
  <c r="K37" i="381"/>
  <c r="L37" i="381"/>
  <c r="J37" i="381"/>
  <c r="G37" i="381"/>
  <c r="F37" i="381"/>
  <c r="K36" i="381"/>
  <c r="L36" i="381"/>
  <c r="J36" i="381"/>
  <c r="G36" i="381"/>
  <c r="F36" i="381"/>
  <c r="K35" i="381"/>
  <c r="L35" i="381"/>
  <c r="J35" i="381"/>
  <c r="G35" i="381"/>
  <c r="F35" i="381"/>
  <c r="K34" i="381"/>
  <c r="L34" i="381"/>
  <c r="J34" i="381"/>
  <c r="G34" i="381"/>
  <c r="F34" i="381"/>
  <c r="K33" i="381"/>
  <c r="L33" i="381"/>
  <c r="J33" i="381"/>
  <c r="G33" i="381"/>
  <c r="F33" i="381"/>
  <c r="L32" i="381"/>
  <c r="G32" i="381"/>
  <c r="F32" i="381"/>
  <c r="K31" i="381"/>
  <c r="L31" i="381"/>
  <c r="J31" i="381"/>
  <c r="G31" i="381"/>
  <c r="F31" i="381"/>
  <c r="K30" i="381"/>
  <c r="L30" i="381"/>
  <c r="J30" i="381"/>
  <c r="K29" i="381"/>
  <c r="L29" i="381"/>
  <c r="J29" i="381"/>
  <c r="G29" i="381"/>
  <c r="F29" i="381"/>
  <c r="K28" i="381"/>
  <c r="L28" i="381"/>
  <c r="J28" i="381"/>
  <c r="G28" i="381"/>
  <c r="F28" i="381"/>
  <c r="K27" i="381"/>
  <c r="L27" i="381"/>
  <c r="J27" i="381"/>
  <c r="G27" i="381"/>
  <c r="F27" i="381"/>
  <c r="K26" i="381"/>
  <c r="L26" i="381"/>
  <c r="J26" i="381"/>
  <c r="G26" i="381"/>
  <c r="F26" i="381"/>
  <c r="K25" i="381"/>
  <c r="L25" i="381"/>
  <c r="J25" i="381"/>
  <c r="G25" i="381"/>
  <c r="F25" i="381"/>
  <c r="K24" i="381"/>
  <c r="L24" i="381"/>
  <c r="J24" i="381"/>
  <c r="G24" i="381"/>
  <c r="F24" i="381"/>
  <c r="K23" i="381"/>
  <c r="L23" i="381"/>
  <c r="J23" i="381"/>
  <c r="G23" i="381"/>
  <c r="F23" i="381"/>
  <c r="K22" i="381"/>
  <c r="L22" i="381"/>
  <c r="J22" i="381"/>
  <c r="G22" i="381"/>
  <c r="F22" i="381"/>
  <c r="K21" i="381"/>
  <c r="L21" i="381"/>
  <c r="J21" i="381"/>
  <c r="G21" i="381"/>
  <c r="F21" i="381"/>
  <c r="K20" i="381"/>
  <c r="L20" i="381"/>
  <c r="J20" i="381"/>
  <c r="G20" i="381"/>
  <c r="F20" i="381"/>
  <c r="L19" i="381"/>
  <c r="G19" i="381"/>
  <c r="F19" i="381"/>
  <c r="K18" i="381"/>
  <c r="L18" i="381"/>
  <c r="J18" i="381"/>
  <c r="G18" i="381"/>
  <c r="F18" i="381"/>
  <c r="K17" i="381"/>
  <c r="L17" i="381"/>
  <c r="J17" i="381"/>
  <c r="G17" i="381"/>
  <c r="F17" i="381"/>
  <c r="K16" i="381"/>
  <c r="L16" i="381"/>
  <c r="J16" i="381"/>
  <c r="G16" i="381"/>
  <c r="F16" i="381"/>
  <c r="K15" i="381"/>
  <c r="L15" i="381"/>
  <c r="J15" i="381"/>
  <c r="G15" i="381"/>
  <c r="F15" i="381"/>
  <c r="K14" i="381"/>
  <c r="L14" i="381"/>
  <c r="J14" i="381"/>
  <c r="G14" i="381"/>
  <c r="F14" i="381"/>
  <c r="K13" i="381"/>
  <c r="L13" i="381"/>
  <c r="J13" i="381"/>
  <c r="G13" i="381"/>
  <c r="F13" i="381"/>
  <c r="K12" i="381"/>
  <c r="L12" i="381"/>
  <c r="J12" i="381"/>
  <c r="G12" i="381"/>
  <c r="F12" i="381"/>
  <c r="K11" i="381"/>
  <c r="L11" i="381"/>
  <c r="J11" i="381"/>
  <c r="G11" i="381"/>
  <c r="F11" i="381"/>
  <c r="K10" i="381"/>
  <c r="L10" i="381"/>
  <c r="J10" i="381"/>
  <c r="G10" i="381"/>
  <c r="F10" i="381"/>
  <c r="K9" i="381"/>
  <c r="L9" i="381"/>
  <c r="J9" i="381"/>
  <c r="G9" i="381"/>
  <c r="F9" i="381"/>
  <c r="K8" i="381"/>
  <c r="L8" i="381"/>
  <c r="J8" i="381"/>
  <c r="G8" i="381"/>
  <c r="F8" i="381"/>
  <c r="K7" i="381"/>
  <c r="L7" i="381"/>
  <c r="J7" i="381"/>
  <c r="G7" i="381"/>
  <c r="F7" i="381"/>
  <c r="K6" i="381"/>
  <c r="L6" i="381"/>
  <c r="J6" i="381"/>
  <c r="G6" i="381"/>
  <c r="F6" i="381"/>
  <c r="AD5" i="381"/>
  <c r="AB6" i="381"/>
  <c r="AC5" i="381"/>
  <c r="AA6" i="381"/>
  <c r="K5" i="381"/>
  <c r="L5" i="381"/>
  <c r="J5" i="381"/>
  <c r="G5" i="381"/>
  <c r="F5" i="381"/>
  <c r="J55" i="380"/>
  <c r="C58" i="380"/>
  <c r="I56" i="380"/>
  <c r="H56" i="380"/>
  <c r="E56" i="380"/>
  <c r="D56" i="380"/>
  <c r="C56" i="380"/>
  <c r="M49" i="380"/>
  <c r="B56" i="380"/>
  <c r="K55" i="380"/>
  <c r="L55" i="380"/>
  <c r="K54" i="380"/>
  <c r="L54" i="380"/>
  <c r="J54" i="380"/>
  <c r="K53" i="380"/>
  <c r="L53" i="380"/>
  <c r="J53" i="380"/>
  <c r="K52" i="380"/>
  <c r="L52" i="380"/>
  <c r="J52" i="380"/>
  <c r="K51" i="380"/>
  <c r="L51" i="380"/>
  <c r="J51" i="380"/>
  <c r="K50" i="380"/>
  <c r="L50" i="380"/>
  <c r="J50" i="380"/>
  <c r="G50" i="380"/>
  <c r="F50" i="380"/>
  <c r="K49" i="380"/>
  <c r="L49" i="380"/>
  <c r="J49" i="380"/>
  <c r="G49" i="380"/>
  <c r="F49" i="380"/>
  <c r="K48" i="380"/>
  <c r="L48" i="380"/>
  <c r="J48" i="380"/>
  <c r="G48" i="380"/>
  <c r="F48" i="380"/>
  <c r="K47" i="380"/>
  <c r="L47" i="380"/>
  <c r="J47" i="380"/>
  <c r="G47" i="380"/>
  <c r="F47" i="380"/>
  <c r="K46" i="380"/>
  <c r="L46" i="380"/>
  <c r="J46" i="380"/>
  <c r="G46" i="380"/>
  <c r="F46" i="380"/>
  <c r="K45" i="380"/>
  <c r="L45" i="380"/>
  <c r="J45" i="380"/>
  <c r="G45" i="380"/>
  <c r="F45" i="380"/>
  <c r="K44" i="380"/>
  <c r="L44" i="380"/>
  <c r="J44" i="380"/>
  <c r="G44" i="380"/>
  <c r="F44" i="380"/>
  <c r="K43" i="380"/>
  <c r="L43" i="380"/>
  <c r="J43" i="380"/>
  <c r="G43" i="380"/>
  <c r="F43" i="380"/>
  <c r="K42" i="380"/>
  <c r="L42" i="380"/>
  <c r="J42" i="380"/>
  <c r="G42" i="380"/>
  <c r="F42" i="380"/>
  <c r="K41" i="380"/>
  <c r="L41" i="380"/>
  <c r="J41" i="380"/>
  <c r="G41" i="380"/>
  <c r="F41" i="380"/>
  <c r="K40" i="380"/>
  <c r="L40" i="380"/>
  <c r="J40" i="380"/>
  <c r="G40" i="380"/>
  <c r="F40" i="380"/>
  <c r="K39" i="380"/>
  <c r="L39" i="380"/>
  <c r="J39" i="380"/>
  <c r="G39" i="380"/>
  <c r="F39" i="380"/>
  <c r="K38" i="380"/>
  <c r="L38" i="380"/>
  <c r="J38" i="380"/>
  <c r="G38" i="380"/>
  <c r="F38" i="380"/>
  <c r="K37" i="380"/>
  <c r="L37" i="380"/>
  <c r="J37" i="380"/>
  <c r="G37" i="380"/>
  <c r="F37" i="380"/>
  <c r="K36" i="380"/>
  <c r="L36" i="380"/>
  <c r="J36" i="380"/>
  <c r="G36" i="380"/>
  <c r="F36" i="380"/>
  <c r="K35" i="380"/>
  <c r="L35" i="380"/>
  <c r="J35" i="380"/>
  <c r="G35" i="380"/>
  <c r="F35" i="380"/>
  <c r="K34" i="380"/>
  <c r="L34" i="380"/>
  <c r="J34" i="380"/>
  <c r="G34" i="380"/>
  <c r="F34" i="380"/>
  <c r="K33" i="380"/>
  <c r="L33" i="380"/>
  <c r="J33" i="380"/>
  <c r="G33" i="380"/>
  <c r="F33" i="380"/>
  <c r="L32" i="380"/>
  <c r="G32" i="380"/>
  <c r="F32" i="380"/>
  <c r="K31" i="380"/>
  <c r="L31" i="380"/>
  <c r="J31" i="380"/>
  <c r="G31" i="380"/>
  <c r="F31" i="380"/>
  <c r="K30" i="380"/>
  <c r="L30" i="380"/>
  <c r="J30" i="380"/>
  <c r="K29" i="380"/>
  <c r="L29" i="380"/>
  <c r="J29" i="380"/>
  <c r="G29" i="380"/>
  <c r="F29" i="380"/>
  <c r="K28" i="380"/>
  <c r="L28" i="380"/>
  <c r="J28" i="380"/>
  <c r="G28" i="380"/>
  <c r="F28" i="380"/>
  <c r="K27" i="380"/>
  <c r="L27" i="380"/>
  <c r="J27" i="380"/>
  <c r="G27" i="380"/>
  <c r="F27" i="380"/>
  <c r="K26" i="380"/>
  <c r="L26" i="380"/>
  <c r="J26" i="380"/>
  <c r="G26" i="380"/>
  <c r="F26" i="380"/>
  <c r="K25" i="380"/>
  <c r="L25" i="380"/>
  <c r="J25" i="380"/>
  <c r="G25" i="380"/>
  <c r="F25" i="380"/>
  <c r="K24" i="380"/>
  <c r="L24" i="380"/>
  <c r="J24" i="380"/>
  <c r="G24" i="380"/>
  <c r="F24" i="380"/>
  <c r="K23" i="380"/>
  <c r="L23" i="380"/>
  <c r="J23" i="380"/>
  <c r="G23" i="380"/>
  <c r="F23" i="380"/>
  <c r="K22" i="380"/>
  <c r="L22" i="380"/>
  <c r="J22" i="380"/>
  <c r="G22" i="380"/>
  <c r="F22" i="380"/>
  <c r="K21" i="380"/>
  <c r="L21" i="380"/>
  <c r="J21" i="380"/>
  <c r="G21" i="380"/>
  <c r="F21" i="380"/>
  <c r="K20" i="380"/>
  <c r="L20" i="380"/>
  <c r="J20" i="380"/>
  <c r="G20" i="380"/>
  <c r="F20" i="380"/>
  <c r="L19" i="380"/>
  <c r="G19" i="380"/>
  <c r="F19" i="380"/>
  <c r="K18" i="380"/>
  <c r="L18" i="380"/>
  <c r="J18" i="380"/>
  <c r="G18" i="380"/>
  <c r="F18" i="380"/>
  <c r="K17" i="380"/>
  <c r="L17" i="380"/>
  <c r="J17" i="380"/>
  <c r="G17" i="380"/>
  <c r="F17" i="380"/>
  <c r="K16" i="380"/>
  <c r="L16" i="380"/>
  <c r="J16" i="380"/>
  <c r="G16" i="380"/>
  <c r="F16" i="380"/>
  <c r="K15" i="380"/>
  <c r="L15" i="380"/>
  <c r="J15" i="380"/>
  <c r="G15" i="380"/>
  <c r="F15" i="380"/>
  <c r="K14" i="380"/>
  <c r="L14" i="380"/>
  <c r="J14" i="380"/>
  <c r="G14" i="380"/>
  <c r="F14" i="380"/>
  <c r="K13" i="380"/>
  <c r="L13" i="380"/>
  <c r="J13" i="380"/>
  <c r="G13" i="380"/>
  <c r="F13" i="380"/>
  <c r="K12" i="380"/>
  <c r="L12" i="380"/>
  <c r="J12" i="380"/>
  <c r="G12" i="380"/>
  <c r="F12" i="380"/>
  <c r="K11" i="380"/>
  <c r="L11" i="380"/>
  <c r="J11" i="380"/>
  <c r="G11" i="380"/>
  <c r="F11" i="380"/>
  <c r="K10" i="380"/>
  <c r="L10" i="380"/>
  <c r="J10" i="380"/>
  <c r="G10" i="380"/>
  <c r="F10" i="380"/>
  <c r="K9" i="380"/>
  <c r="L9" i="380"/>
  <c r="J9" i="380"/>
  <c r="G9" i="380"/>
  <c r="F9" i="380"/>
  <c r="K8" i="380"/>
  <c r="L8" i="380"/>
  <c r="J8" i="380"/>
  <c r="G8" i="380"/>
  <c r="F8" i="380"/>
  <c r="K7" i="380"/>
  <c r="L7" i="380"/>
  <c r="J7" i="380"/>
  <c r="G7" i="380"/>
  <c r="F7" i="380"/>
  <c r="K6" i="380"/>
  <c r="L6" i="380"/>
  <c r="J6" i="380"/>
  <c r="G6" i="380"/>
  <c r="F6" i="380"/>
  <c r="AD5" i="380"/>
  <c r="AB6" i="380"/>
  <c r="AC5" i="380"/>
  <c r="AA6" i="380"/>
  <c r="K5" i="380"/>
  <c r="L5" i="380"/>
  <c r="J5" i="380"/>
  <c r="G5" i="380"/>
  <c r="F5" i="380"/>
  <c r="K30" i="379"/>
  <c r="L30" i="379"/>
  <c r="J30" i="379"/>
  <c r="C58" i="379"/>
  <c r="AD5" i="379"/>
  <c r="AB6" i="379"/>
  <c r="G50" i="379"/>
  <c r="F50" i="379"/>
  <c r="I56" i="379"/>
  <c r="H56" i="379"/>
  <c r="E56" i="379"/>
  <c r="D56" i="379"/>
  <c r="C56" i="379"/>
  <c r="M30" i="379"/>
  <c r="M56" i="379"/>
  <c r="B56" i="379"/>
  <c r="K55" i="379"/>
  <c r="L55" i="379"/>
  <c r="J55" i="379"/>
  <c r="K54" i="379"/>
  <c r="L54" i="379"/>
  <c r="J54" i="379"/>
  <c r="K53" i="379"/>
  <c r="L53" i="379"/>
  <c r="J53" i="379"/>
  <c r="K52" i="379"/>
  <c r="L52" i="379"/>
  <c r="J52" i="379"/>
  <c r="K51" i="379"/>
  <c r="L51" i="379"/>
  <c r="J51" i="379"/>
  <c r="K50" i="379"/>
  <c r="L50" i="379"/>
  <c r="J50" i="379"/>
  <c r="K49" i="379"/>
  <c r="L49" i="379"/>
  <c r="J49" i="379"/>
  <c r="G49" i="379"/>
  <c r="F49" i="379"/>
  <c r="K48" i="379"/>
  <c r="L48" i="379"/>
  <c r="J48" i="379"/>
  <c r="G48" i="379"/>
  <c r="F48" i="379"/>
  <c r="K47" i="379"/>
  <c r="L47" i="379"/>
  <c r="J47" i="379"/>
  <c r="G47" i="379"/>
  <c r="F47" i="379"/>
  <c r="K46" i="379"/>
  <c r="L46" i="379"/>
  <c r="J46" i="379"/>
  <c r="G46" i="379"/>
  <c r="F46" i="379"/>
  <c r="K45" i="379"/>
  <c r="L45" i="379"/>
  <c r="J45" i="379"/>
  <c r="G45" i="379"/>
  <c r="F45" i="379"/>
  <c r="K44" i="379"/>
  <c r="L44" i="379"/>
  <c r="J44" i="379"/>
  <c r="G44" i="379"/>
  <c r="F44" i="379"/>
  <c r="K43" i="379"/>
  <c r="L43" i="379"/>
  <c r="J43" i="379"/>
  <c r="G43" i="379"/>
  <c r="F43" i="379"/>
  <c r="K42" i="379"/>
  <c r="L42" i="379"/>
  <c r="J42" i="379"/>
  <c r="G42" i="379"/>
  <c r="F42" i="379"/>
  <c r="K41" i="379"/>
  <c r="L41" i="379"/>
  <c r="J41" i="379"/>
  <c r="G41" i="379"/>
  <c r="F41" i="379"/>
  <c r="K40" i="379"/>
  <c r="L40" i="379"/>
  <c r="J40" i="379"/>
  <c r="G40" i="379"/>
  <c r="F40" i="379"/>
  <c r="K39" i="379"/>
  <c r="L39" i="379"/>
  <c r="J39" i="379"/>
  <c r="G39" i="379"/>
  <c r="F39" i="379"/>
  <c r="K38" i="379"/>
  <c r="L38" i="379"/>
  <c r="J38" i="379"/>
  <c r="G38" i="379"/>
  <c r="F38" i="379"/>
  <c r="K37" i="379"/>
  <c r="L37" i="379"/>
  <c r="J37" i="379"/>
  <c r="G37" i="379"/>
  <c r="F37" i="379"/>
  <c r="K36" i="379"/>
  <c r="L36" i="379"/>
  <c r="J36" i="379"/>
  <c r="G36" i="379"/>
  <c r="F36" i="379"/>
  <c r="K35" i="379"/>
  <c r="L35" i="379"/>
  <c r="J35" i="379"/>
  <c r="G35" i="379"/>
  <c r="F35" i="379"/>
  <c r="K34" i="379"/>
  <c r="L34" i="379"/>
  <c r="J34" i="379"/>
  <c r="G34" i="379"/>
  <c r="F34" i="379"/>
  <c r="K33" i="379"/>
  <c r="L33" i="379"/>
  <c r="J33" i="379"/>
  <c r="G33" i="379"/>
  <c r="F33" i="379"/>
  <c r="L32" i="379"/>
  <c r="G32" i="379"/>
  <c r="F32" i="379"/>
  <c r="K31" i="379"/>
  <c r="L31" i="379"/>
  <c r="J31" i="379"/>
  <c r="G31" i="379"/>
  <c r="F31" i="379"/>
  <c r="K29" i="379"/>
  <c r="L29" i="379"/>
  <c r="J29" i="379"/>
  <c r="G29" i="379"/>
  <c r="F29" i="379"/>
  <c r="K28" i="379"/>
  <c r="L28" i="379"/>
  <c r="J28" i="379"/>
  <c r="G28" i="379"/>
  <c r="F28" i="379"/>
  <c r="K27" i="379"/>
  <c r="L27" i="379"/>
  <c r="J27" i="379"/>
  <c r="G27" i="379"/>
  <c r="F27" i="379"/>
  <c r="K26" i="379"/>
  <c r="L26" i="379"/>
  <c r="J26" i="379"/>
  <c r="G26" i="379"/>
  <c r="F26" i="379"/>
  <c r="K25" i="379"/>
  <c r="L25" i="379"/>
  <c r="J25" i="379"/>
  <c r="G25" i="379"/>
  <c r="F25" i="379"/>
  <c r="K24" i="379"/>
  <c r="L24" i="379"/>
  <c r="J24" i="379"/>
  <c r="G24" i="379"/>
  <c r="F24" i="379"/>
  <c r="K23" i="379"/>
  <c r="L23" i="379"/>
  <c r="J23" i="379"/>
  <c r="G23" i="379"/>
  <c r="F23" i="379"/>
  <c r="K22" i="379"/>
  <c r="L22" i="379"/>
  <c r="J22" i="379"/>
  <c r="G22" i="379"/>
  <c r="F22" i="379"/>
  <c r="K21" i="379"/>
  <c r="L21" i="379"/>
  <c r="J21" i="379"/>
  <c r="G21" i="379"/>
  <c r="F21" i="379"/>
  <c r="K20" i="379"/>
  <c r="L20" i="379"/>
  <c r="J20" i="379"/>
  <c r="G20" i="379"/>
  <c r="F20" i="379"/>
  <c r="L19" i="379"/>
  <c r="G19" i="379"/>
  <c r="F19" i="379"/>
  <c r="K18" i="379"/>
  <c r="L18" i="379"/>
  <c r="J18" i="379"/>
  <c r="G18" i="379"/>
  <c r="F18" i="379"/>
  <c r="K17" i="379"/>
  <c r="L17" i="379"/>
  <c r="J17" i="379"/>
  <c r="G17" i="379"/>
  <c r="F17" i="379"/>
  <c r="K16" i="379"/>
  <c r="L16" i="379"/>
  <c r="J16" i="379"/>
  <c r="G16" i="379"/>
  <c r="F16" i="379"/>
  <c r="K15" i="379"/>
  <c r="L15" i="379"/>
  <c r="J15" i="379"/>
  <c r="G15" i="379"/>
  <c r="F15" i="379"/>
  <c r="K14" i="379"/>
  <c r="L14" i="379"/>
  <c r="J14" i="379"/>
  <c r="G14" i="379"/>
  <c r="F14" i="379"/>
  <c r="K13" i="379"/>
  <c r="L13" i="379"/>
  <c r="J13" i="379"/>
  <c r="G13" i="379"/>
  <c r="F13" i="379"/>
  <c r="K12" i="379"/>
  <c r="L12" i="379"/>
  <c r="J12" i="379"/>
  <c r="G12" i="379"/>
  <c r="F12" i="379"/>
  <c r="K11" i="379"/>
  <c r="L11" i="379"/>
  <c r="J11" i="379"/>
  <c r="G11" i="379"/>
  <c r="F11" i="379"/>
  <c r="K10" i="379"/>
  <c r="L10" i="379"/>
  <c r="J10" i="379"/>
  <c r="G10" i="379"/>
  <c r="F10" i="379"/>
  <c r="K9" i="379"/>
  <c r="L9" i="379"/>
  <c r="J9" i="379"/>
  <c r="G9" i="379"/>
  <c r="F9" i="379"/>
  <c r="K8" i="379"/>
  <c r="L8" i="379"/>
  <c r="J8" i="379"/>
  <c r="G8" i="379"/>
  <c r="F8" i="379"/>
  <c r="K7" i="379"/>
  <c r="L7" i="379"/>
  <c r="J7" i="379"/>
  <c r="G7" i="379"/>
  <c r="F7" i="379"/>
  <c r="K6" i="379"/>
  <c r="L6" i="379"/>
  <c r="J6" i="379"/>
  <c r="G6" i="379"/>
  <c r="F6" i="379"/>
  <c r="AC5" i="379"/>
  <c r="U6" i="379"/>
  <c r="K5" i="379"/>
  <c r="L5" i="379"/>
  <c r="J5" i="379"/>
  <c r="G5" i="379"/>
  <c r="F5" i="379"/>
  <c r="I55" i="378"/>
  <c r="H55" i="378"/>
  <c r="E55" i="378"/>
  <c r="D55" i="378"/>
  <c r="C55" i="378"/>
  <c r="G55" i="378"/>
  <c r="M55" i="378"/>
  <c r="B55" i="378"/>
  <c r="M54" i="378"/>
  <c r="K54" i="378"/>
  <c r="L54" i="378"/>
  <c r="J54" i="378"/>
  <c r="K53" i="378"/>
  <c r="L53" i="378"/>
  <c r="J53" i="378"/>
  <c r="K52" i="378"/>
  <c r="L52" i="378"/>
  <c r="J52" i="378"/>
  <c r="K51" i="378"/>
  <c r="L51" i="378"/>
  <c r="J51" i="378"/>
  <c r="M50" i="378"/>
  <c r="K50" i="378"/>
  <c r="L50" i="378"/>
  <c r="J50" i="378"/>
  <c r="K49" i="378"/>
  <c r="L49" i="378"/>
  <c r="J49" i="378"/>
  <c r="M48" i="378"/>
  <c r="K48" i="378"/>
  <c r="L48" i="378"/>
  <c r="J48" i="378"/>
  <c r="G48" i="378"/>
  <c r="F48" i="378"/>
  <c r="M47" i="378"/>
  <c r="K47" i="378"/>
  <c r="L47" i="378"/>
  <c r="J47" i="378"/>
  <c r="G47" i="378"/>
  <c r="F47" i="378"/>
  <c r="K46" i="378"/>
  <c r="L46" i="378"/>
  <c r="J46" i="378"/>
  <c r="G46" i="378"/>
  <c r="F46" i="378"/>
  <c r="K45" i="378"/>
  <c r="L45" i="378"/>
  <c r="J45" i="378"/>
  <c r="G45" i="378"/>
  <c r="F45" i="378"/>
  <c r="K44" i="378"/>
  <c r="L44" i="378"/>
  <c r="J44" i="378"/>
  <c r="G44" i="378"/>
  <c r="F44" i="378"/>
  <c r="M43" i="378"/>
  <c r="K43" i="378"/>
  <c r="L43" i="378"/>
  <c r="J43" i="378"/>
  <c r="G43" i="378"/>
  <c r="F43" i="378"/>
  <c r="K42" i="378"/>
  <c r="L42" i="378"/>
  <c r="J42" i="378"/>
  <c r="G42" i="378"/>
  <c r="F42" i="378"/>
  <c r="K41" i="378"/>
  <c r="L41" i="378"/>
  <c r="J41" i="378"/>
  <c r="G41" i="378"/>
  <c r="F41" i="378"/>
  <c r="M40" i="378"/>
  <c r="K40" i="378"/>
  <c r="L40" i="378"/>
  <c r="J40" i="378"/>
  <c r="G40" i="378"/>
  <c r="F40" i="378"/>
  <c r="M39" i="378"/>
  <c r="K39" i="378"/>
  <c r="L39" i="378"/>
  <c r="J39" i="378"/>
  <c r="G39" i="378"/>
  <c r="F39" i="378"/>
  <c r="K38" i="378"/>
  <c r="L38" i="378"/>
  <c r="J38" i="378"/>
  <c r="G38" i="378"/>
  <c r="F38" i="378"/>
  <c r="K37" i="378"/>
  <c r="L37" i="378"/>
  <c r="J37" i="378"/>
  <c r="G37" i="378"/>
  <c r="F37" i="378"/>
  <c r="K36" i="378"/>
  <c r="L36" i="378"/>
  <c r="J36" i="378"/>
  <c r="G36" i="378"/>
  <c r="F36" i="378"/>
  <c r="M35" i="378"/>
  <c r="K35" i="378"/>
  <c r="L35" i="378"/>
  <c r="J35" i="378"/>
  <c r="G35" i="378"/>
  <c r="F35" i="378"/>
  <c r="K34" i="378"/>
  <c r="L34" i="378"/>
  <c r="J34" i="378"/>
  <c r="G34" i="378"/>
  <c r="F34" i="378"/>
  <c r="K33" i="378"/>
  <c r="L33" i="378"/>
  <c r="J33" i="378"/>
  <c r="G33" i="378"/>
  <c r="F33" i="378"/>
  <c r="M32" i="378"/>
  <c r="K32" i="378"/>
  <c r="L32" i="378"/>
  <c r="J32" i="378"/>
  <c r="G32" i="378"/>
  <c r="F32" i="378"/>
  <c r="M31" i="378"/>
  <c r="L31" i="378"/>
  <c r="G31" i="378"/>
  <c r="F31" i="378"/>
  <c r="K30" i="378"/>
  <c r="L30" i="378"/>
  <c r="J30" i="378"/>
  <c r="G30" i="378"/>
  <c r="F30" i="378"/>
  <c r="M29" i="378"/>
  <c r="K29" i="378"/>
  <c r="L29" i="378"/>
  <c r="J29" i="378"/>
  <c r="G29" i="378"/>
  <c r="F29" i="378"/>
  <c r="K28" i="378"/>
  <c r="L28" i="378"/>
  <c r="J28" i="378"/>
  <c r="G28" i="378"/>
  <c r="F28" i="378"/>
  <c r="K27" i="378"/>
  <c r="L27" i="378"/>
  <c r="J27" i="378"/>
  <c r="G27" i="378"/>
  <c r="F27" i="378"/>
  <c r="K26" i="378"/>
  <c r="L26" i="378"/>
  <c r="J26" i="378"/>
  <c r="G26" i="378"/>
  <c r="F26" i="378"/>
  <c r="M25" i="378"/>
  <c r="K25" i="378"/>
  <c r="L25" i="378"/>
  <c r="J25" i="378"/>
  <c r="G25" i="378"/>
  <c r="F25" i="378"/>
  <c r="M24" i="378"/>
  <c r="K24" i="378"/>
  <c r="L24" i="378"/>
  <c r="J24" i="378"/>
  <c r="G24" i="378"/>
  <c r="F24" i="378"/>
  <c r="K23" i="378"/>
  <c r="L23" i="378"/>
  <c r="J23" i="378"/>
  <c r="G23" i="378"/>
  <c r="F23" i="378"/>
  <c r="K22" i="378"/>
  <c r="L22" i="378"/>
  <c r="J22" i="378"/>
  <c r="G22" i="378"/>
  <c r="F22" i="378"/>
  <c r="M21" i="378"/>
  <c r="K21" i="378"/>
  <c r="L21" i="378"/>
  <c r="J21" i="378"/>
  <c r="G21" i="378"/>
  <c r="F21" i="378"/>
  <c r="K20" i="378"/>
  <c r="L20" i="378"/>
  <c r="J20" i="378"/>
  <c r="G20" i="378"/>
  <c r="F20" i="378"/>
  <c r="L19" i="378"/>
  <c r="G19" i="378"/>
  <c r="F19" i="378"/>
  <c r="M18" i="378"/>
  <c r="K18" i="378"/>
  <c r="L18" i="378"/>
  <c r="J18" i="378"/>
  <c r="G18" i="378"/>
  <c r="F18" i="378"/>
  <c r="M17" i="378"/>
  <c r="K17" i="378"/>
  <c r="L17" i="378"/>
  <c r="J17" i="378"/>
  <c r="G17" i="378"/>
  <c r="F17" i="378"/>
  <c r="K16" i="378"/>
  <c r="L16" i="378"/>
  <c r="J16" i="378"/>
  <c r="G16" i="378"/>
  <c r="F16" i="378"/>
  <c r="K15" i="378"/>
  <c r="L15" i="378"/>
  <c r="J15" i="378"/>
  <c r="G15" i="378"/>
  <c r="F15" i="378"/>
  <c r="M14" i="378"/>
  <c r="K14" i="378"/>
  <c r="L14" i="378"/>
  <c r="J14" i="378"/>
  <c r="G14" i="378"/>
  <c r="F14" i="378"/>
  <c r="K13" i="378"/>
  <c r="L13" i="378"/>
  <c r="J13" i="378"/>
  <c r="G13" i="378"/>
  <c r="F13" i="378"/>
  <c r="K12" i="378"/>
  <c r="L12" i="378"/>
  <c r="J12" i="378"/>
  <c r="G12" i="378"/>
  <c r="F12" i="378"/>
  <c r="K11" i="378"/>
  <c r="L11" i="378"/>
  <c r="J11" i="378"/>
  <c r="G11" i="378"/>
  <c r="F11" i="378"/>
  <c r="M10" i="378"/>
  <c r="K10" i="378"/>
  <c r="L10" i="378"/>
  <c r="J10" i="378"/>
  <c r="G10" i="378"/>
  <c r="F10" i="378"/>
  <c r="M9" i="378"/>
  <c r="K9" i="378"/>
  <c r="L9" i="378"/>
  <c r="J9" i="378"/>
  <c r="G9" i="378"/>
  <c r="F9" i="378"/>
  <c r="K8" i="378"/>
  <c r="L8" i="378"/>
  <c r="J8" i="378"/>
  <c r="G8" i="378"/>
  <c r="F8" i="378"/>
  <c r="K7" i="378"/>
  <c r="L7" i="378"/>
  <c r="J7" i="378"/>
  <c r="G7" i="378"/>
  <c r="F7" i="378"/>
  <c r="K6" i="378"/>
  <c r="L6" i="378"/>
  <c r="J6" i="378"/>
  <c r="G6" i="378"/>
  <c r="F6" i="378"/>
  <c r="AD5" i="378"/>
  <c r="AC5" i="378"/>
  <c r="W6" i="378"/>
  <c r="M5" i="378"/>
  <c r="K5" i="378"/>
  <c r="L5" i="378"/>
  <c r="J5" i="378"/>
  <c r="G5" i="378"/>
  <c r="F5" i="378"/>
  <c r="L54" i="377"/>
  <c r="K54" i="377"/>
  <c r="R54" i="377"/>
  <c r="H54" i="377"/>
  <c r="G54" i="377"/>
  <c r="F54" i="377"/>
  <c r="T54" i="377"/>
  <c r="E54" i="377"/>
  <c r="I54" i="377"/>
  <c r="T53" i="377"/>
  <c r="S53" i="377"/>
  <c r="N53" i="377"/>
  <c r="O53" i="377"/>
  <c r="M53" i="377"/>
  <c r="J53" i="377"/>
  <c r="I53" i="377"/>
  <c r="T52" i="377"/>
  <c r="S52" i="377"/>
  <c r="N52" i="377"/>
  <c r="O52" i="377"/>
  <c r="M52" i="377"/>
  <c r="J52" i="377"/>
  <c r="I52" i="377"/>
  <c r="T51" i="377"/>
  <c r="S51" i="377"/>
  <c r="N51" i="377"/>
  <c r="O51" i="377"/>
  <c r="M51" i="377"/>
  <c r="J51" i="377"/>
  <c r="I51" i="377"/>
  <c r="T50" i="377"/>
  <c r="S50" i="377"/>
  <c r="N50" i="377"/>
  <c r="O50" i="377"/>
  <c r="M50" i="377"/>
  <c r="J50" i="377"/>
  <c r="I50" i="377"/>
  <c r="T49" i="377"/>
  <c r="S49" i="377"/>
  <c r="N49" i="377"/>
  <c r="O49" i="377"/>
  <c r="M49" i="377"/>
  <c r="J49" i="377"/>
  <c r="I49" i="377"/>
  <c r="T48" i="377"/>
  <c r="S48" i="377"/>
  <c r="N48" i="377"/>
  <c r="O48" i="377"/>
  <c r="M48" i="377"/>
  <c r="J48" i="377"/>
  <c r="I48" i="377"/>
  <c r="T47" i="377"/>
  <c r="S47" i="377"/>
  <c r="N47" i="377"/>
  <c r="O47" i="377"/>
  <c r="M47" i="377"/>
  <c r="J47" i="377"/>
  <c r="I47" i="377"/>
  <c r="T46" i="377"/>
  <c r="S46" i="377"/>
  <c r="N46" i="377"/>
  <c r="O46" i="377"/>
  <c r="M46" i="377"/>
  <c r="J46" i="377"/>
  <c r="I46" i="377"/>
  <c r="T45" i="377"/>
  <c r="S45" i="377"/>
  <c r="N45" i="377"/>
  <c r="O45" i="377"/>
  <c r="M45" i="377"/>
  <c r="J45" i="377"/>
  <c r="I45" i="377"/>
  <c r="T44" i="377"/>
  <c r="S44" i="377"/>
  <c r="N44" i="377"/>
  <c r="O44" i="377"/>
  <c r="M44" i="377"/>
  <c r="J44" i="377"/>
  <c r="I44" i="377"/>
  <c r="T43" i="377"/>
  <c r="S43" i="377"/>
  <c r="N43" i="377"/>
  <c r="O43" i="377"/>
  <c r="M43" i="377"/>
  <c r="J43" i="377"/>
  <c r="I43" i="377"/>
  <c r="T42" i="377"/>
  <c r="S42" i="377"/>
  <c r="N42" i="377"/>
  <c r="O42" i="377"/>
  <c r="M42" i="377"/>
  <c r="J42" i="377"/>
  <c r="I42" i="377"/>
  <c r="T41" i="377"/>
  <c r="S41" i="377"/>
  <c r="N41" i="377"/>
  <c r="O41" i="377"/>
  <c r="M41" i="377"/>
  <c r="J41" i="377"/>
  <c r="I41" i="377"/>
  <c r="T40" i="377"/>
  <c r="S40" i="377"/>
  <c r="N40" i="377"/>
  <c r="O40" i="377"/>
  <c r="M40" i="377"/>
  <c r="J40" i="377"/>
  <c r="I40" i="377"/>
  <c r="T39" i="377"/>
  <c r="S39" i="377"/>
  <c r="N39" i="377"/>
  <c r="O39" i="377"/>
  <c r="M39" i="377"/>
  <c r="J39" i="377"/>
  <c r="I39" i="377"/>
  <c r="T38" i="377"/>
  <c r="S38" i="377"/>
  <c r="N38" i="377"/>
  <c r="O38" i="377"/>
  <c r="M38" i="377"/>
  <c r="J38" i="377"/>
  <c r="I38" i="377"/>
  <c r="T37" i="377"/>
  <c r="S37" i="377"/>
  <c r="N37" i="377"/>
  <c r="O37" i="377"/>
  <c r="M37" i="377"/>
  <c r="J37" i="377"/>
  <c r="I37" i="377"/>
  <c r="T36" i="377"/>
  <c r="S36" i="377"/>
  <c r="N36" i="377"/>
  <c r="O36" i="377"/>
  <c r="M36" i="377"/>
  <c r="J36" i="377"/>
  <c r="I36" i="377"/>
  <c r="T35" i="377"/>
  <c r="S35" i="377"/>
  <c r="N35" i="377"/>
  <c r="O35" i="377"/>
  <c r="M35" i="377"/>
  <c r="J35" i="377"/>
  <c r="I35" i="377"/>
  <c r="T34" i="377"/>
  <c r="S34" i="377"/>
  <c r="O34" i="377"/>
  <c r="J34" i="377"/>
  <c r="I34" i="377"/>
  <c r="T33" i="377"/>
  <c r="S33" i="377"/>
  <c r="N33" i="377"/>
  <c r="O33" i="377"/>
  <c r="M33" i="377"/>
  <c r="J33" i="377"/>
  <c r="I33" i="377"/>
  <c r="T32" i="377"/>
  <c r="S32" i="377"/>
  <c r="N32" i="377"/>
  <c r="O32" i="377"/>
  <c r="M32" i="377"/>
  <c r="J32" i="377"/>
  <c r="I32" i="377"/>
  <c r="T31" i="377"/>
  <c r="S31" i="377"/>
  <c r="N31" i="377"/>
  <c r="O31" i="377"/>
  <c r="M31" i="377"/>
  <c r="J31" i="377"/>
  <c r="I31" i="377"/>
  <c r="T30" i="377"/>
  <c r="S30" i="377"/>
  <c r="N30" i="377"/>
  <c r="O30" i="377"/>
  <c r="M30" i="377"/>
  <c r="J30" i="377"/>
  <c r="I30" i="377"/>
  <c r="T29" i="377"/>
  <c r="S29" i="377"/>
  <c r="N29" i="377"/>
  <c r="O29" i="377"/>
  <c r="M29" i="377"/>
  <c r="J29" i="377"/>
  <c r="I29" i="377"/>
  <c r="T28" i="377"/>
  <c r="S28" i="377"/>
  <c r="N28" i="377"/>
  <c r="O28" i="377"/>
  <c r="M28" i="377"/>
  <c r="J28" i="377"/>
  <c r="I28" i="377"/>
  <c r="T27" i="377"/>
  <c r="S27" i="377"/>
  <c r="N27" i="377"/>
  <c r="O27" i="377"/>
  <c r="M27" i="377"/>
  <c r="J27" i="377"/>
  <c r="I27" i="377"/>
  <c r="T26" i="377"/>
  <c r="S26" i="377"/>
  <c r="N26" i="377"/>
  <c r="O26" i="377"/>
  <c r="M26" i="377"/>
  <c r="J26" i="377"/>
  <c r="I26" i="377"/>
  <c r="T25" i="377"/>
  <c r="S25" i="377"/>
  <c r="N25" i="377"/>
  <c r="O25" i="377"/>
  <c r="M25" i="377"/>
  <c r="J25" i="377"/>
  <c r="I25" i="377"/>
  <c r="T24" i="377"/>
  <c r="S24" i="377"/>
  <c r="N24" i="377"/>
  <c r="O24" i="377"/>
  <c r="M24" i="377"/>
  <c r="J24" i="377"/>
  <c r="I24" i="377"/>
  <c r="T23" i="377"/>
  <c r="S23" i="377"/>
  <c r="N23" i="377"/>
  <c r="O23" i="377"/>
  <c r="M23" i="377"/>
  <c r="J23" i="377"/>
  <c r="I23" i="377"/>
  <c r="T22" i="377"/>
  <c r="S22" i="377"/>
  <c r="N22" i="377"/>
  <c r="O22" i="377"/>
  <c r="M22" i="377"/>
  <c r="J22" i="377"/>
  <c r="I22" i="377"/>
  <c r="T21" i="377"/>
  <c r="S21" i="377"/>
  <c r="N21" i="377"/>
  <c r="O21" i="377"/>
  <c r="M21" i="377"/>
  <c r="J21" i="377"/>
  <c r="I21" i="377"/>
  <c r="T20" i="377"/>
  <c r="S20" i="377"/>
  <c r="O20" i="377"/>
  <c r="J20" i="377"/>
  <c r="I20" i="377"/>
  <c r="T19" i="377"/>
  <c r="S19" i="377"/>
  <c r="N19" i="377"/>
  <c r="O19" i="377"/>
  <c r="M19" i="377"/>
  <c r="J19" i="377"/>
  <c r="I19" i="377"/>
  <c r="T18" i="377"/>
  <c r="S18" i="377"/>
  <c r="N18" i="377"/>
  <c r="O18" i="377"/>
  <c r="M18" i="377"/>
  <c r="J18" i="377"/>
  <c r="I18" i="377"/>
  <c r="T17" i="377"/>
  <c r="S17" i="377"/>
  <c r="N17" i="377"/>
  <c r="O17" i="377"/>
  <c r="M17" i="377"/>
  <c r="J17" i="377"/>
  <c r="I17" i="377"/>
  <c r="T16" i="377"/>
  <c r="S16" i="377"/>
  <c r="N16" i="377"/>
  <c r="O16" i="377"/>
  <c r="M16" i="377"/>
  <c r="J16" i="377"/>
  <c r="I16" i="377"/>
  <c r="T15" i="377"/>
  <c r="S15" i="377"/>
  <c r="N15" i="377"/>
  <c r="O15" i="377"/>
  <c r="M15" i="377"/>
  <c r="J15" i="377"/>
  <c r="I15" i="377"/>
  <c r="T14" i="377"/>
  <c r="S14" i="377"/>
  <c r="N14" i="377"/>
  <c r="O14" i="377"/>
  <c r="M14" i="377"/>
  <c r="J14" i="377"/>
  <c r="I14" i="377"/>
  <c r="T13" i="377"/>
  <c r="S13" i="377"/>
  <c r="N13" i="377"/>
  <c r="O13" i="377"/>
  <c r="M13" i="377"/>
  <c r="J13" i="377"/>
  <c r="I13" i="377"/>
  <c r="T12" i="377"/>
  <c r="S12" i="377"/>
  <c r="N12" i="377"/>
  <c r="O12" i="377"/>
  <c r="M12" i="377"/>
  <c r="J12" i="377"/>
  <c r="I12" i="377"/>
  <c r="T11" i="377"/>
  <c r="S11" i="377"/>
  <c r="N11" i="377"/>
  <c r="O11" i="377"/>
  <c r="M11" i="377"/>
  <c r="J11" i="377"/>
  <c r="I11" i="377"/>
  <c r="T10" i="377"/>
  <c r="S10" i="377"/>
  <c r="N10" i="377"/>
  <c r="O10" i="377"/>
  <c r="M10" i="377"/>
  <c r="J10" i="377"/>
  <c r="I10" i="377"/>
  <c r="T9" i="377"/>
  <c r="S9" i="377"/>
  <c r="N9" i="377"/>
  <c r="O9" i="377"/>
  <c r="M9" i="377"/>
  <c r="J9" i="377"/>
  <c r="I9" i="377"/>
  <c r="T8" i="377"/>
  <c r="S8" i="377"/>
  <c r="N8" i="377"/>
  <c r="O8" i="377"/>
  <c r="M8" i="377"/>
  <c r="J8" i="377"/>
  <c r="I8" i="377"/>
  <c r="T7" i="377"/>
  <c r="S7" i="377"/>
  <c r="N7" i="377"/>
  <c r="O7" i="377"/>
  <c r="M7" i="377"/>
  <c r="J7" i="377"/>
  <c r="I7" i="377"/>
  <c r="T6" i="377"/>
  <c r="S6" i="377"/>
  <c r="N6" i="377"/>
  <c r="O6" i="377"/>
  <c r="M6" i="377"/>
  <c r="J6" i="377"/>
  <c r="I6" i="377"/>
  <c r="T5" i="377"/>
  <c r="S5" i="377"/>
  <c r="N5" i="377"/>
  <c r="O5" i="377"/>
  <c r="M5" i="377"/>
  <c r="J5" i="377"/>
  <c r="I5" i="377"/>
  <c r="R54" i="371"/>
  <c r="L54" i="371"/>
  <c r="K54" i="371"/>
  <c r="H54" i="371"/>
  <c r="G54" i="371"/>
  <c r="F54" i="371"/>
  <c r="T54" i="371"/>
  <c r="E54" i="371"/>
  <c r="I54" i="371"/>
  <c r="T53" i="371"/>
  <c r="S53" i="371"/>
  <c r="N53" i="371"/>
  <c r="O53" i="371"/>
  <c r="M53" i="371"/>
  <c r="J53" i="371"/>
  <c r="I53" i="371"/>
  <c r="T52" i="371"/>
  <c r="S52" i="371"/>
  <c r="N52" i="371"/>
  <c r="O52" i="371"/>
  <c r="M52" i="371"/>
  <c r="J52" i="371"/>
  <c r="I52" i="371"/>
  <c r="T51" i="371"/>
  <c r="S51" i="371"/>
  <c r="N51" i="371"/>
  <c r="O51" i="371"/>
  <c r="M51" i="371"/>
  <c r="J51" i="371"/>
  <c r="I51" i="371"/>
  <c r="T50" i="371"/>
  <c r="S50" i="371"/>
  <c r="N50" i="371"/>
  <c r="O50" i="371"/>
  <c r="M50" i="371"/>
  <c r="J50" i="371"/>
  <c r="I50" i="371"/>
  <c r="T49" i="371"/>
  <c r="S49" i="371"/>
  <c r="N49" i="371"/>
  <c r="O49" i="371"/>
  <c r="M49" i="371"/>
  <c r="J49" i="371"/>
  <c r="I49" i="371"/>
  <c r="T48" i="371"/>
  <c r="S48" i="371"/>
  <c r="N48" i="371"/>
  <c r="O48" i="371"/>
  <c r="M48" i="371"/>
  <c r="J48" i="371"/>
  <c r="I48" i="371"/>
  <c r="T47" i="371"/>
  <c r="S47" i="371"/>
  <c r="N47" i="371"/>
  <c r="O47" i="371"/>
  <c r="M47" i="371"/>
  <c r="J47" i="371"/>
  <c r="I47" i="371"/>
  <c r="T46" i="371"/>
  <c r="S46" i="371"/>
  <c r="N46" i="371"/>
  <c r="O46" i="371"/>
  <c r="M46" i="371"/>
  <c r="J46" i="371"/>
  <c r="I46" i="371"/>
  <c r="T45" i="371"/>
  <c r="S45" i="371"/>
  <c r="N45" i="371"/>
  <c r="O45" i="371"/>
  <c r="M45" i="371"/>
  <c r="J45" i="371"/>
  <c r="I45" i="371"/>
  <c r="T44" i="371"/>
  <c r="S44" i="371"/>
  <c r="N44" i="371"/>
  <c r="O44" i="371"/>
  <c r="M44" i="371"/>
  <c r="J44" i="371"/>
  <c r="I44" i="371"/>
  <c r="T43" i="371"/>
  <c r="S43" i="371"/>
  <c r="N43" i="371"/>
  <c r="O43" i="371"/>
  <c r="M43" i="371"/>
  <c r="J43" i="371"/>
  <c r="I43" i="371"/>
  <c r="T42" i="371"/>
  <c r="S42" i="371"/>
  <c r="N42" i="371"/>
  <c r="O42" i="371"/>
  <c r="M42" i="371"/>
  <c r="J42" i="371"/>
  <c r="I42" i="371"/>
  <c r="T41" i="371"/>
  <c r="S41" i="371"/>
  <c r="N41" i="371"/>
  <c r="O41" i="371"/>
  <c r="M41" i="371"/>
  <c r="J41" i="371"/>
  <c r="I41" i="371"/>
  <c r="T40" i="371"/>
  <c r="S40" i="371"/>
  <c r="N40" i="371"/>
  <c r="O40" i="371"/>
  <c r="M40" i="371"/>
  <c r="J40" i="371"/>
  <c r="I40" i="371"/>
  <c r="T39" i="371"/>
  <c r="S39" i="371"/>
  <c r="N39" i="371"/>
  <c r="O39" i="371"/>
  <c r="M39" i="371"/>
  <c r="J39" i="371"/>
  <c r="I39" i="371"/>
  <c r="T38" i="371"/>
  <c r="S38" i="371"/>
  <c r="N38" i="371"/>
  <c r="O38" i="371"/>
  <c r="M38" i="371"/>
  <c r="J38" i="371"/>
  <c r="I38" i="371"/>
  <c r="T37" i="371"/>
  <c r="S37" i="371"/>
  <c r="N37" i="371"/>
  <c r="O37" i="371"/>
  <c r="M37" i="371"/>
  <c r="J37" i="371"/>
  <c r="I37" i="371"/>
  <c r="T36" i="371"/>
  <c r="S36" i="371"/>
  <c r="N36" i="371"/>
  <c r="O36" i="371"/>
  <c r="M36" i="371"/>
  <c r="J36" i="371"/>
  <c r="I36" i="371"/>
  <c r="T35" i="371"/>
  <c r="S35" i="371"/>
  <c r="N35" i="371"/>
  <c r="O35" i="371"/>
  <c r="M35" i="371"/>
  <c r="J35" i="371"/>
  <c r="I35" i="371"/>
  <c r="T34" i="371"/>
  <c r="S34" i="371"/>
  <c r="O34" i="371"/>
  <c r="J34" i="371"/>
  <c r="I34" i="371"/>
  <c r="T33" i="371"/>
  <c r="S33" i="371"/>
  <c r="N33" i="371"/>
  <c r="O33" i="371"/>
  <c r="M33" i="371"/>
  <c r="J33" i="371"/>
  <c r="I33" i="371"/>
  <c r="T32" i="371"/>
  <c r="S32" i="371"/>
  <c r="N32" i="371"/>
  <c r="O32" i="371"/>
  <c r="M32" i="371"/>
  <c r="J32" i="371"/>
  <c r="I32" i="371"/>
  <c r="T31" i="371"/>
  <c r="S31" i="371"/>
  <c r="N31" i="371"/>
  <c r="O31" i="371"/>
  <c r="M31" i="371"/>
  <c r="J31" i="371"/>
  <c r="I31" i="371"/>
  <c r="T30" i="371"/>
  <c r="S30" i="371"/>
  <c r="N30" i="371"/>
  <c r="O30" i="371"/>
  <c r="M30" i="371"/>
  <c r="J30" i="371"/>
  <c r="I30" i="371"/>
  <c r="T29" i="371"/>
  <c r="S29" i="371"/>
  <c r="N29" i="371"/>
  <c r="O29" i="371"/>
  <c r="M29" i="371"/>
  <c r="J29" i="371"/>
  <c r="I29" i="371"/>
  <c r="T28" i="371"/>
  <c r="S28" i="371"/>
  <c r="N28" i="371"/>
  <c r="O28" i="371"/>
  <c r="M28" i="371"/>
  <c r="J28" i="371"/>
  <c r="I28" i="371"/>
  <c r="T27" i="371"/>
  <c r="S27" i="371"/>
  <c r="N27" i="371"/>
  <c r="O27" i="371"/>
  <c r="M27" i="371"/>
  <c r="J27" i="371"/>
  <c r="I27" i="371"/>
  <c r="T26" i="371"/>
  <c r="S26" i="371"/>
  <c r="N26" i="371"/>
  <c r="O26" i="371"/>
  <c r="M26" i="371"/>
  <c r="J26" i="371"/>
  <c r="I26" i="371"/>
  <c r="T25" i="371"/>
  <c r="S25" i="371"/>
  <c r="N25" i="371"/>
  <c r="O25" i="371"/>
  <c r="M25" i="371"/>
  <c r="J25" i="371"/>
  <c r="I25" i="371"/>
  <c r="T24" i="371"/>
  <c r="S24" i="371"/>
  <c r="N24" i="371"/>
  <c r="O24" i="371"/>
  <c r="M24" i="371"/>
  <c r="J24" i="371"/>
  <c r="I24" i="371"/>
  <c r="T23" i="371"/>
  <c r="S23" i="371"/>
  <c r="N23" i="371"/>
  <c r="O23" i="371"/>
  <c r="M23" i="371"/>
  <c r="J23" i="371"/>
  <c r="I23" i="371"/>
  <c r="T22" i="371"/>
  <c r="S22" i="371"/>
  <c r="N22" i="371"/>
  <c r="O22" i="371"/>
  <c r="M22" i="371"/>
  <c r="J22" i="371"/>
  <c r="I22" i="371"/>
  <c r="T21" i="371"/>
  <c r="S21" i="371"/>
  <c r="N21" i="371"/>
  <c r="O21" i="371"/>
  <c r="M21" i="371"/>
  <c r="J21" i="371"/>
  <c r="I21" i="371"/>
  <c r="T20" i="371"/>
  <c r="S20" i="371"/>
  <c r="O20" i="371"/>
  <c r="J20" i="371"/>
  <c r="I20" i="371"/>
  <c r="T19" i="371"/>
  <c r="S19" i="371"/>
  <c r="N19" i="371"/>
  <c r="O19" i="371"/>
  <c r="M19" i="371"/>
  <c r="J19" i="371"/>
  <c r="I19" i="371"/>
  <c r="T18" i="371"/>
  <c r="S18" i="371"/>
  <c r="N18" i="371"/>
  <c r="O18" i="371"/>
  <c r="M18" i="371"/>
  <c r="J18" i="371"/>
  <c r="I18" i="371"/>
  <c r="T17" i="371"/>
  <c r="S17" i="371"/>
  <c r="N17" i="371"/>
  <c r="O17" i="371"/>
  <c r="M17" i="371"/>
  <c r="J17" i="371"/>
  <c r="I17" i="371"/>
  <c r="T16" i="371"/>
  <c r="S16" i="371"/>
  <c r="N16" i="371"/>
  <c r="O16" i="371"/>
  <c r="M16" i="371"/>
  <c r="J16" i="371"/>
  <c r="I16" i="371"/>
  <c r="T15" i="371"/>
  <c r="S15" i="371"/>
  <c r="N15" i="371"/>
  <c r="O15" i="371"/>
  <c r="M15" i="371"/>
  <c r="J15" i="371"/>
  <c r="I15" i="371"/>
  <c r="T14" i="371"/>
  <c r="S14" i="371"/>
  <c r="N14" i="371"/>
  <c r="O14" i="371"/>
  <c r="M14" i="371"/>
  <c r="J14" i="371"/>
  <c r="I14" i="371"/>
  <c r="T13" i="371"/>
  <c r="S13" i="371"/>
  <c r="N13" i="371"/>
  <c r="O13" i="371"/>
  <c r="M13" i="371"/>
  <c r="J13" i="371"/>
  <c r="I13" i="371"/>
  <c r="T12" i="371"/>
  <c r="S12" i="371"/>
  <c r="N12" i="371"/>
  <c r="O12" i="371"/>
  <c r="M12" i="371"/>
  <c r="J12" i="371"/>
  <c r="I12" i="371"/>
  <c r="T11" i="371"/>
  <c r="S11" i="371"/>
  <c r="N11" i="371"/>
  <c r="O11" i="371"/>
  <c r="M11" i="371"/>
  <c r="J11" i="371"/>
  <c r="I11" i="371"/>
  <c r="T10" i="371"/>
  <c r="S10" i="371"/>
  <c r="N10" i="371"/>
  <c r="O10" i="371"/>
  <c r="M10" i="371"/>
  <c r="J10" i="371"/>
  <c r="I10" i="371"/>
  <c r="T9" i="371"/>
  <c r="S9" i="371"/>
  <c r="N9" i="371"/>
  <c r="O9" i="371"/>
  <c r="M9" i="371"/>
  <c r="J9" i="371"/>
  <c r="I9" i="371"/>
  <c r="T8" i="371"/>
  <c r="S8" i="371"/>
  <c r="N8" i="371"/>
  <c r="O8" i="371"/>
  <c r="M8" i="371"/>
  <c r="J8" i="371"/>
  <c r="I8" i="371"/>
  <c r="T7" i="371"/>
  <c r="S7" i="371"/>
  <c r="N7" i="371"/>
  <c r="O7" i="371"/>
  <c r="M7" i="371"/>
  <c r="J7" i="371"/>
  <c r="I7" i="371"/>
  <c r="T6" i="371"/>
  <c r="AG5" i="371"/>
  <c r="AI5" i="371"/>
  <c r="S6" i="371"/>
  <c r="N6" i="371"/>
  <c r="O6" i="371"/>
  <c r="M6" i="371"/>
  <c r="J6" i="371"/>
  <c r="I6" i="371"/>
  <c r="AH5" i="371"/>
  <c r="X6" i="371"/>
  <c r="AD6" i="371"/>
  <c r="AB6" i="371"/>
  <c r="T5" i="371"/>
  <c r="S5" i="371"/>
  <c r="N5" i="371"/>
  <c r="O5" i="371"/>
  <c r="M5" i="371"/>
  <c r="J5" i="371"/>
  <c r="I5" i="371"/>
  <c r="R54" i="370"/>
  <c r="L54" i="370"/>
  <c r="K54" i="370"/>
  <c r="H54" i="370"/>
  <c r="G54" i="370"/>
  <c r="F54" i="370"/>
  <c r="T54" i="370"/>
  <c r="E54" i="370"/>
  <c r="I54" i="370"/>
  <c r="T53" i="370"/>
  <c r="S53" i="370"/>
  <c r="N53" i="370"/>
  <c r="O53" i="370"/>
  <c r="M53" i="370"/>
  <c r="J53" i="370"/>
  <c r="I53" i="370"/>
  <c r="T52" i="370"/>
  <c r="S52" i="370"/>
  <c r="N52" i="370"/>
  <c r="O52" i="370"/>
  <c r="M52" i="370"/>
  <c r="J52" i="370"/>
  <c r="I52" i="370"/>
  <c r="T51" i="370"/>
  <c r="S51" i="370"/>
  <c r="N51" i="370"/>
  <c r="O51" i="370"/>
  <c r="M51" i="370"/>
  <c r="J51" i="370"/>
  <c r="I51" i="370"/>
  <c r="T50" i="370"/>
  <c r="S50" i="370"/>
  <c r="N50" i="370"/>
  <c r="O50" i="370"/>
  <c r="M50" i="370"/>
  <c r="J50" i="370"/>
  <c r="I50" i="370"/>
  <c r="T49" i="370"/>
  <c r="S49" i="370"/>
  <c r="N49" i="370"/>
  <c r="O49" i="370"/>
  <c r="M49" i="370"/>
  <c r="J49" i="370"/>
  <c r="I49" i="370"/>
  <c r="T48" i="370"/>
  <c r="S48" i="370"/>
  <c r="N48" i="370"/>
  <c r="O48" i="370"/>
  <c r="M48" i="370"/>
  <c r="J48" i="370"/>
  <c r="I48" i="370"/>
  <c r="T47" i="370"/>
  <c r="S47" i="370"/>
  <c r="N47" i="370"/>
  <c r="O47" i="370"/>
  <c r="M47" i="370"/>
  <c r="J47" i="370"/>
  <c r="I47" i="370"/>
  <c r="T46" i="370"/>
  <c r="S46" i="370"/>
  <c r="N46" i="370"/>
  <c r="O46" i="370"/>
  <c r="M46" i="370"/>
  <c r="J46" i="370"/>
  <c r="I46" i="370"/>
  <c r="T45" i="370"/>
  <c r="S45" i="370"/>
  <c r="N45" i="370"/>
  <c r="O45" i="370"/>
  <c r="M45" i="370"/>
  <c r="J45" i="370"/>
  <c r="I45" i="370"/>
  <c r="T44" i="370"/>
  <c r="S44" i="370"/>
  <c r="N44" i="370"/>
  <c r="O44" i="370"/>
  <c r="M44" i="370"/>
  <c r="J44" i="370"/>
  <c r="I44" i="370"/>
  <c r="T43" i="370"/>
  <c r="S43" i="370"/>
  <c r="N43" i="370"/>
  <c r="O43" i="370"/>
  <c r="M43" i="370"/>
  <c r="J43" i="370"/>
  <c r="I43" i="370"/>
  <c r="T42" i="370"/>
  <c r="S42" i="370"/>
  <c r="N42" i="370"/>
  <c r="O42" i="370"/>
  <c r="M42" i="370"/>
  <c r="J42" i="370"/>
  <c r="I42" i="370"/>
  <c r="T41" i="370"/>
  <c r="S41" i="370"/>
  <c r="N41" i="370"/>
  <c r="O41" i="370"/>
  <c r="M41" i="370"/>
  <c r="J41" i="370"/>
  <c r="I41" i="370"/>
  <c r="T40" i="370"/>
  <c r="S40" i="370"/>
  <c r="N40" i="370"/>
  <c r="O40" i="370"/>
  <c r="M40" i="370"/>
  <c r="J40" i="370"/>
  <c r="I40" i="370"/>
  <c r="T39" i="370"/>
  <c r="S39" i="370"/>
  <c r="N39" i="370"/>
  <c r="O39" i="370"/>
  <c r="M39" i="370"/>
  <c r="J39" i="370"/>
  <c r="I39" i="370"/>
  <c r="T38" i="370"/>
  <c r="S38" i="370"/>
  <c r="N38" i="370"/>
  <c r="O38" i="370"/>
  <c r="M38" i="370"/>
  <c r="J38" i="370"/>
  <c r="I38" i="370"/>
  <c r="T37" i="370"/>
  <c r="S37" i="370"/>
  <c r="N37" i="370"/>
  <c r="O37" i="370"/>
  <c r="M37" i="370"/>
  <c r="J37" i="370"/>
  <c r="I37" i="370"/>
  <c r="T36" i="370"/>
  <c r="S36" i="370"/>
  <c r="N36" i="370"/>
  <c r="O36" i="370"/>
  <c r="M36" i="370"/>
  <c r="J36" i="370"/>
  <c r="I36" i="370"/>
  <c r="T35" i="370"/>
  <c r="S35" i="370"/>
  <c r="N35" i="370"/>
  <c r="O35" i="370"/>
  <c r="M35" i="370"/>
  <c r="J35" i="370"/>
  <c r="I35" i="370"/>
  <c r="T34" i="370"/>
  <c r="S34" i="370"/>
  <c r="O34" i="370"/>
  <c r="J34" i="370"/>
  <c r="I34" i="370"/>
  <c r="T33" i="370"/>
  <c r="S33" i="370"/>
  <c r="N33" i="370"/>
  <c r="O33" i="370"/>
  <c r="M33" i="370"/>
  <c r="J33" i="370"/>
  <c r="I33" i="370"/>
  <c r="T32" i="370"/>
  <c r="S32" i="370"/>
  <c r="N32" i="370"/>
  <c r="O32" i="370"/>
  <c r="M32" i="370"/>
  <c r="J32" i="370"/>
  <c r="I32" i="370"/>
  <c r="T31" i="370"/>
  <c r="S31" i="370"/>
  <c r="N31" i="370"/>
  <c r="O31" i="370"/>
  <c r="M31" i="370"/>
  <c r="J31" i="370"/>
  <c r="I31" i="370"/>
  <c r="T30" i="370"/>
  <c r="S30" i="370"/>
  <c r="N30" i="370"/>
  <c r="O30" i="370"/>
  <c r="M30" i="370"/>
  <c r="J30" i="370"/>
  <c r="I30" i="370"/>
  <c r="T29" i="370"/>
  <c r="S29" i="370"/>
  <c r="N29" i="370"/>
  <c r="O29" i="370"/>
  <c r="M29" i="370"/>
  <c r="J29" i="370"/>
  <c r="I29" i="370"/>
  <c r="T28" i="370"/>
  <c r="S28" i="370"/>
  <c r="N28" i="370"/>
  <c r="O28" i="370"/>
  <c r="M28" i="370"/>
  <c r="J28" i="370"/>
  <c r="I28" i="370"/>
  <c r="T27" i="370"/>
  <c r="S27" i="370"/>
  <c r="N27" i="370"/>
  <c r="O27" i="370"/>
  <c r="M27" i="370"/>
  <c r="J27" i="370"/>
  <c r="I27" i="370"/>
  <c r="T26" i="370"/>
  <c r="S26" i="370"/>
  <c r="N26" i="370"/>
  <c r="O26" i="370"/>
  <c r="M26" i="370"/>
  <c r="J26" i="370"/>
  <c r="I26" i="370"/>
  <c r="T25" i="370"/>
  <c r="S25" i="370"/>
  <c r="N25" i="370"/>
  <c r="O25" i="370"/>
  <c r="M25" i="370"/>
  <c r="J25" i="370"/>
  <c r="I25" i="370"/>
  <c r="T24" i="370"/>
  <c r="S24" i="370"/>
  <c r="N24" i="370"/>
  <c r="O24" i="370"/>
  <c r="M24" i="370"/>
  <c r="J24" i="370"/>
  <c r="I24" i="370"/>
  <c r="T23" i="370"/>
  <c r="S23" i="370"/>
  <c r="N23" i="370"/>
  <c r="O23" i="370"/>
  <c r="M23" i="370"/>
  <c r="J23" i="370"/>
  <c r="I23" i="370"/>
  <c r="T22" i="370"/>
  <c r="S22" i="370"/>
  <c r="N22" i="370"/>
  <c r="O22" i="370"/>
  <c r="M22" i="370"/>
  <c r="J22" i="370"/>
  <c r="I22" i="370"/>
  <c r="T21" i="370"/>
  <c r="S21" i="370"/>
  <c r="N21" i="370"/>
  <c r="O21" i="370"/>
  <c r="M21" i="370"/>
  <c r="J21" i="370"/>
  <c r="I21" i="370"/>
  <c r="T20" i="370"/>
  <c r="S20" i="370"/>
  <c r="O20" i="370"/>
  <c r="J20" i="370"/>
  <c r="I20" i="370"/>
  <c r="T19" i="370"/>
  <c r="S19" i="370"/>
  <c r="N19" i="370"/>
  <c r="O19" i="370"/>
  <c r="M19" i="370"/>
  <c r="J19" i="370"/>
  <c r="I19" i="370"/>
  <c r="T18" i="370"/>
  <c r="S18" i="370"/>
  <c r="N18" i="370"/>
  <c r="O18" i="370"/>
  <c r="M18" i="370"/>
  <c r="J18" i="370"/>
  <c r="I18" i="370"/>
  <c r="T17" i="370"/>
  <c r="S17" i="370"/>
  <c r="N17" i="370"/>
  <c r="O17" i="370"/>
  <c r="M17" i="370"/>
  <c r="J17" i="370"/>
  <c r="I17" i="370"/>
  <c r="T16" i="370"/>
  <c r="S16" i="370"/>
  <c r="N16" i="370"/>
  <c r="O16" i="370"/>
  <c r="M16" i="370"/>
  <c r="J16" i="370"/>
  <c r="I16" i="370"/>
  <c r="T15" i="370"/>
  <c r="S15" i="370"/>
  <c r="N15" i="370"/>
  <c r="O15" i="370"/>
  <c r="M15" i="370"/>
  <c r="J15" i="370"/>
  <c r="I15" i="370"/>
  <c r="T14" i="370"/>
  <c r="S14" i="370"/>
  <c r="N14" i="370"/>
  <c r="O14" i="370"/>
  <c r="M14" i="370"/>
  <c r="J14" i="370"/>
  <c r="I14" i="370"/>
  <c r="T13" i="370"/>
  <c r="S13" i="370"/>
  <c r="N13" i="370"/>
  <c r="O13" i="370"/>
  <c r="M13" i="370"/>
  <c r="J13" i="370"/>
  <c r="I13" i="370"/>
  <c r="T12" i="370"/>
  <c r="S12" i="370"/>
  <c r="N12" i="370"/>
  <c r="O12" i="370"/>
  <c r="M12" i="370"/>
  <c r="J12" i="370"/>
  <c r="I12" i="370"/>
  <c r="T11" i="370"/>
  <c r="S11" i="370"/>
  <c r="N11" i="370"/>
  <c r="O11" i="370"/>
  <c r="M11" i="370"/>
  <c r="J11" i="370"/>
  <c r="I11" i="370"/>
  <c r="T10" i="370"/>
  <c r="S10" i="370"/>
  <c r="N10" i="370"/>
  <c r="O10" i="370"/>
  <c r="M10" i="370"/>
  <c r="J10" i="370"/>
  <c r="I10" i="370"/>
  <c r="T9" i="370"/>
  <c r="S9" i="370"/>
  <c r="N9" i="370"/>
  <c r="O9" i="370"/>
  <c r="M9" i="370"/>
  <c r="J9" i="370"/>
  <c r="I9" i="370"/>
  <c r="T8" i="370"/>
  <c r="S8" i="370"/>
  <c r="N8" i="370"/>
  <c r="O8" i="370"/>
  <c r="M8" i="370"/>
  <c r="J8" i="370"/>
  <c r="I8" i="370"/>
  <c r="T7" i="370"/>
  <c r="S7" i="370"/>
  <c r="N7" i="370"/>
  <c r="O7" i="370"/>
  <c r="M7" i="370"/>
  <c r="J7" i="370"/>
  <c r="I7" i="370"/>
  <c r="T6" i="370"/>
  <c r="AG5" i="370"/>
  <c r="S6" i="370"/>
  <c r="N6" i="370"/>
  <c r="O6" i="370"/>
  <c r="M6" i="370"/>
  <c r="J6" i="370"/>
  <c r="I6" i="370"/>
  <c r="AH5" i="370"/>
  <c r="AF6" i="370"/>
  <c r="AD6" i="370"/>
  <c r="T5" i="370"/>
  <c r="S5" i="370"/>
  <c r="N5" i="370"/>
  <c r="O5" i="370"/>
  <c r="M5" i="370"/>
  <c r="J5" i="370"/>
  <c r="I5" i="370"/>
  <c r="R54" i="369"/>
  <c r="L54" i="369"/>
  <c r="K54" i="369"/>
  <c r="H54" i="369"/>
  <c r="G54" i="369"/>
  <c r="F54" i="369"/>
  <c r="P12" i="369"/>
  <c r="E54" i="369"/>
  <c r="M54" i="369"/>
  <c r="I54" i="369"/>
  <c r="T53" i="369"/>
  <c r="S53" i="369"/>
  <c r="N53" i="369"/>
  <c r="O53" i="369"/>
  <c r="M53" i="369"/>
  <c r="J53" i="369"/>
  <c r="I53" i="369"/>
  <c r="T52" i="369"/>
  <c r="S52" i="369"/>
  <c r="N52" i="369"/>
  <c r="O52" i="369"/>
  <c r="M52" i="369"/>
  <c r="J52" i="369"/>
  <c r="I52" i="369"/>
  <c r="T51" i="369"/>
  <c r="S51" i="369"/>
  <c r="N51" i="369"/>
  <c r="O51" i="369"/>
  <c r="M51" i="369"/>
  <c r="J51" i="369"/>
  <c r="I51" i="369"/>
  <c r="T50" i="369"/>
  <c r="S50" i="369"/>
  <c r="N50" i="369"/>
  <c r="O50" i="369"/>
  <c r="M50" i="369"/>
  <c r="J50" i="369"/>
  <c r="I50" i="369"/>
  <c r="T49" i="369"/>
  <c r="S49" i="369"/>
  <c r="N49" i="369"/>
  <c r="O49" i="369"/>
  <c r="M49" i="369"/>
  <c r="J49" i="369"/>
  <c r="I49" i="369"/>
  <c r="T48" i="369"/>
  <c r="S48" i="369"/>
  <c r="N48" i="369"/>
  <c r="O48" i="369"/>
  <c r="M48" i="369"/>
  <c r="J48" i="369"/>
  <c r="I48" i="369"/>
  <c r="T47" i="369"/>
  <c r="S47" i="369"/>
  <c r="N47" i="369"/>
  <c r="O47" i="369"/>
  <c r="M47" i="369"/>
  <c r="J47" i="369"/>
  <c r="I47" i="369"/>
  <c r="T46" i="369"/>
  <c r="S46" i="369"/>
  <c r="N46" i="369"/>
  <c r="O46" i="369"/>
  <c r="M46" i="369"/>
  <c r="J46" i="369"/>
  <c r="I46" i="369"/>
  <c r="T45" i="369"/>
  <c r="S45" i="369"/>
  <c r="N45" i="369"/>
  <c r="O45" i="369"/>
  <c r="M45" i="369"/>
  <c r="J45" i="369"/>
  <c r="I45" i="369"/>
  <c r="T44" i="369"/>
  <c r="S44" i="369"/>
  <c r="N44" i="369"/>
  <c r="O44" i="369"/>
  <c r="M44" i="369"/>
  <c r="J44" i="369"/>
  <c r="I44" i="369"/>
  <c r="T43" i="369"/>
  <c r="S43" i="369"/>
  <c r="N43" i="369"/>
  <c r="O43" i="369"/>
  <c r="M43" i="369"/>
  <c r="J43" i="369"/>
  <c r="I43" i="369"/>
  <c r="T42" i="369"/>
  <c r="S42" i="369"/>
  <c r="N42" i="369"/>
  <c r="O42" i="369"/>
  <c r="M42" i="369"/>
  <c r="J42" i="369"/>
  <c r="I42" i="369"/>
  <c r="T41" i="369"/>
  <c r="S41" i="369"/>
  <c r="N41" i="369"/>
  <c r="O41" i="369"/>
  <c r="M41" i="369"/>
  <c r="J41" i="369"/>
  <c r="I41" i="369"/>
  <c r="T40" i="369"/>
  <c r="S40" i="369"/>
  <c r="N40" i="369"/>
  <c r="O40" i="369"/>
  <c r="M40" i="369"/>
  <c r="J40" i="369"/>
  <c r="I40" i="369"/>
  <c r="T39" i="369"/>
  <c r="S39" i="369"/>
  <c r="N39" i="369"/>
  <c r="O39" i="369"/>
  <c r="M39" i="369"/>
  <c r="J39" i="369"/>
  <c r="I39" i="369"/>
  <c r="T38" i="369"/>
  <c r="S38" i="369"/>
  <c r="N38" i="369"/>
  <c r="O38" i="369"/>
  <c r="M38" i="369"/>
  <c r="J38" i="369"/>
  <c r="I38" i="369"/>
  <c r="T37" i="369"/>
  <c r="S37" i="369"/>
  <c r="N37" i="369"/>
  <c r="O37" i="369"/>
  <c r="M37" i="369"/>
  <c r="J37" i="369"/>
  <c r="I37" i="369"/>
  <c r="T36" i="369"/>
  <c r="S36" i="369"/>
  <c r="N36" i="369"/>
  <c r="O36" i="369"/>
  <c r="M36" i="369"/>
  <c r="J36" i="369"/>
  <c r="I36" i="369"/>
  <c r="T35" i="369"/>
  <c r="S35" i="369"/>
  <c r="N35" i="369"/>
  <c r="O35" i="369"/>
  <c r="M35" i="369"/>
  <c r="J35" i="369"/>
  <c r="I35" i="369"/>
  <c r="T34" i="369"/>
  <c r="S34" i="369"/>
  <c r="O34" i="369"/>
  <c r="J34" i="369"/>
  <c r="I34" i="369"/>
  <c r="T33" i="369"/>
  <c r="S33" i="369"/>
  <c r="N33" i="369"/>
  <c r="O33" i="369"/>
  <c r="M33" i="369"/>
  <c r="J33" i="369"/>
  <c r="I33" i="369"/>
  <c r="T32" i="369"/>
  <c r="S32" i="369"/>
  <c r="N32" i="369"/>
  <c r="O32" i="369"/>
  <c r="M32" i="369"/>
  <c r="J32" i="369"/>
  <c r="I32" i="369"/>
  <c r="T31" i="369"/>
  <c r="S31" i="369"/>
  <c r="N31" i="369"/>
  <c r="O31" i="369"/>
  <c r="M31" i="369"/>
  <c r="J31" i="369"/>
  <c r="I31" i="369"/>
  <c r="T30" i="369"/>
  <c r="S30" i="369"/>
  <c r="N30" i="369"/>
  <c r="O30" i="369"/>
  <c r="M30" i="369"/>
  <c r="J30" i="369"/>
  <c r="I30" i="369"/>
  <c r="T29" i="369"/>
  <c r="S29" i="369"/>
  <c r="N29" i="369"/>
  <c r="O29" i="369"/>
  <c r="M29" i="369"/>
  <c r="J29" i="369"/>
  <c r="I29" i="369"/>
  <c r="T28" i="369"/>
  <c r="S28" i="369"/>
  <c r="N28" i="369"/>
  <c r="O28" i="369"/>
  <c r="M28" i="369"/>
  <c r="J28" i="369"/>
  <c r="I28" i="369"/>
  <c r="T27" i="369"/>
  <c r="S27" i="369"/>
  <c r="N27" i="369"/>
  <c r="O27" i="369"/>
  <c r="M27" i="369"/>
  <c r="J27" i="369"/>
  <c r="I27" i="369"/>
  <c r="T26" i="369"/>
  <c r="S26" i="369"/>
  <c r="N26" i="369"/>
  <c r="O26" i="369"/>
  <c r="M26" i="369"/>
  <c r="J26" i="369"/>
  <c r="I26" i="369"/>
  <c r="T25" i="369"/>
  <c r="S25" i="369"/>
  <c r="N25" i="369"/>
  <c r="O25" i="369"/>
  <c r="M25" i="369"/>
  <c r="J25" i="369"/>
  <c r="I25" i="369"/>
  <c r="T24" i="369"/>
  <c r="S24" i="369"/>
  <c r="N24" i="369"/>
  <c r="O24" i="369"/>
  <c r="M24" i="369"/>
  <c r="J24" i="369"/>
  <c r="I24" i="369"/>
  <c r="T23" i="369"/>
  <c r="S23" i="369"/>
  <c r="N23" i="369"/>
  <c r="O23" i="369"/>
  <c r="M23" i="369"/>
  <c r="J23" i="369"/>
  <c r="I23" i="369"/>
  <c r="T22" i="369"/>
  <c r="S22" i="369"/>
  <c r="N22" i="369"/>
  <c r="O22" i="369"/>
  <c r="M22" i="369"/>
  <c r="J22" i="369"/>
  <c r="I22" i="369"/>
  <c r="T21" i="369"/>
  <c r="S21" i="369"/>
  <c r="N21" i="369"/>
  <c r="O21" i="369"/>
  <c r="M21" i="369"/>
  <c r="J21" i="369"/>
  <c r="I21" i="369"/>
  <c r="T20" i="369"/>
  <c r="S20" i="369"/>
  <c r="O20" i="369"/>
  <c r="J20" i="369"/>
  <c r="I20" i="369"/>
  <c r="T19" i="369"/>
  <c r="S19" i="369"/>
  <c r="N19" i="369"/>
  <c r="O19" i="369"/>
  <c r="M19" i="369"/>
  <c r="J19" i="369"/>
  <c r="I19" i="369"/>
  <c r="T18" i="369"/>
  <c r="S18" i="369"/>
  <c r="N18" i="369"/>
  <c r="O18" i="369"/>
  <c r="M18" i="369"/>
  <c r="J18" i="369"/>
  <c r="I18" i="369"/>
  <c r="T17" i="369"/>
  <c r="S17" i="369"/>
  <c r="N17" i="369"/>
  <c r="O17" i="369"/>
  <c r="M17" i="369"/>
  <c r="J17" i="369"/>
  <c r="I17" i="369"/>
  <c r="T16" i="369"/>
  <c r="S16" i="369"/>
  <c r="N16" i="369"/>
  <c r="O16" i="369"/>
  <c r="M16" i="369"/>
  <c r="J16" i="369"/>
  <c r="I16" i="369"/>
  <c r="T15" i="369"/>
  <c r="S15" i="369"/>
  <c r="N15" i="369"/>
  <c r="O15" i="369"/>
  <c r="M15" i="369"/>
  <c r="J15" i="369"/>
  <c r="I15" i="369"/>
  <c r="T14" i="369"/>
  <c r="S14" i="369"/>
  <c r="N14" i="369"/>
  <c r="O14" i="369"/>
  <c r="M14" i="369"/>
  <c r="J14" i="369"/>
  <c r="I14" i="369"/>
  <c r="T13" i="369"/>
  <c r="S13" i="369"/>
  <c r="N13" i="369"/>
  <c r="O13" i="369"/>
  <c r="M13" i="369"/>
  <c r="J13" i="369"/>
  <c r="I13" i="369"/>
  <c r="T12" i="369"/>
  <c r="S12" i="369"/>
  <c r="N12" i="369"/>
  <c r="O12" i="369"/>
  <c r="M12" i="369"/>
  <c r="J12" i="369"/>
  <c r="I12" i="369"/>
  <c r="T11" i="369"/>
  <c r="S11" i="369"/>
  <c r="N11" i="369"/>
  <c r="O11" i="369"/>
  <c r="M11" i="369"/>
  <c r="J11" i="369"/>
  <c r="I11" i="369"/>
  <c r="T10" i="369"/>
  <c r="AC5" i="369"/>
  <c r="S10" i="369"/>
  <c r="N10" i="369"/>
  <c r="O10" i="369"/>
  <c r="M10" i="369"/>
  <c r="J10" i="369"/>
  <c r="I10" i="369"/>
  <c r="T9" i="369"/>
  <c r="S9" i="369"/>
  <c r="N9" i="369"/>
  <c r="O9" i="369"/>
  <c r="M9" i="369"/>
  <c r="J9" i="369"/>
  <c r="I9" i="369"/>
  <c r="T8" i="369"/>
  <c r="S8" i="369"/>
  <c r="N8" i="369"/>
  <c r="O8" i="369"/>
  <c r="M8" i="369"/>
  <c r="J8" i="369"/>
  <c r="I8" i="369"/>
  <c r="T7" i="369"/>
  <c r="S7" i="369"/>
  <c r="N7" i="369"/>
  <c r="O7" i="369"/>
  <c r="M7" i="369"/>
  <c r="J7" i="369"/>
  <c r="I7" i="369"/>
  <c r="T6" i="369"/>
  <c r="AG5" i="369"/>
  <c r="S6" i="369"/>
  <c r="N6" i="369"/>
  <c r="O6" i="369"/>
  <c r="M6" i="369"/>
  <c r="J6" i="369"/>
  <c r="I6" i="369"/>
  <c r="AH5" i="369"/>
  <c r="V6" i="369"/>
  <c r="AB6" i="369"/>
  <c r="T5" i="369"/>
  <c r="S5" i="369"/>
  <c r="N5" i="369"/>
  <c r="O5" i="369"/>
  <c r="M5" i="369"/>
  <c r="J5" i="369"/>
  <c r="I5" i="369"/>
  <c r="R54" i="368"/>
  <c r="L54" i="368"/>
  <c r="K54" i="368"/>
  <c r="H54" i="368"/>
  <c r="G54" i="368"/>
  <c r="F54" i="368"/>
  <c r="N54" i="368"/>
  <c r="O54" i="368"/>
  <c r="E54" i="368"/>
  <c r="T53" i="368"/>
  <c r="S53" i="368"/>
  <c r="N53" i="368"/>
  <c r="O53" i="368"/>
  <c r="M53" i="368"/>
  <c r="J53" i="368"/>
  <c r="I53" i="368"/>
  <c r="T52" i="368"/>
  <c r="S52" i="368"/>
  <c r="N52" i="368"/>
  <c r="O52" i="368"/>
  <c r="M52" i="368"/>
  <c r="J52" i="368"/>
  <c r="I52" i="368"/>
  <c r="T51" i="368"/>
  <c r="S51" i="368"/>
  <c r="N51" i="368"/>
  <c r="O51" i="368"/>
  <c r="M51" i="368"/>
  <c r="J51" i="368"/>
  <c r="I51" i="368"/>
  <c r="T50" i="368"/>
  <c r="S50" i="368"/>
  <c r="N50" i="368"/>
  <c r="O50" i="368"/>
  <c r="M50" i="368"/>
  <c r="J50" i="368"/>
  <c r="I50" i="368"/>
  <c r="T49" i="368"/>
  <c r="S49" i="368"/>
  <c r="N49" i="368"/>
  <c r="O49" i="368"/>
  <c r="M49" i="368"/>
  <c r="J49" i="368"/>
  <c r="I49" i="368"/>
  <c r="T48" i="368"/>
  <c r="S48" i="368"/>
  <c r="N48" i="368"/>
  <c r="O48" i="368"/>
  <c r="M48" i="368"/>
  <c r="J48" i="368"/>
  <c r="I48" i="368"/>
  <c r="T47" i="368"/>
  <c r="S47" i="368"/>
  <c r="N47" i="368"/>
  <c r="O47" i="368"/>
  <c r="M47" i="368"/>
  <c r="J47" i="368"/>
  <c r="I47" i="368"/>
  <c r="T46" i="368"/>
  <c r="S46" i="368"/>
  <c r="N46" i="368"/>
  <c r="O46" i="368"/>
  <c r="M46" i="368"/>
  <c r="J46" i="368"/>
  <c r="I46" i="368"/>
  <c r="T45" i="368"/>
  <c r="S45" i="368"/>
  <c r="N45" i="368"/>
  <c r="O45" i="368"/>
  <c r="M45" i="368"/>
  <c r="J45" i="368"/>
  <c r="I45" i="368"/>
  <c r="T44" i="368"/>
  <c r="S44" i="368"/>
  <c r="N44" i="368"/>
  <c r="O44" i="368"/>
  <c r="M44" i="368"/>
  <c r="J44" i="368"/>
  <c r="I44" i="368"/>
  <c r="T43" i="368"/>
  <c r="S43" i="368"/>
  <c r="N43" i="368"/>
  <c r="O43" i="368"/>
  <c r="M43" i="368"/>
  <c r="J43" i="368"/>
  <c r="I43" i="368"/>
  <c r="T42" i="368"/>
  <c r="S42" i="368"/>
  <c r="N42" i="368"/>
  <c r="O42" i="368"/>
  <c r="M42" i="368"/>
  <c r="J42" i="368"/>
  <c r="I42" i="368"/>
  <c r="T41" i="368"/>
  <c r="S41" i="368"/>
  <c r="N41" i="368"/>
  <c r="O41" i="368"/>
  <c r="M41" i="368"/>
  <c r="J41" i="368"/>
  <c r="I41" i="368"/>
  <c r="T40" i="368"/>
  <c r="S40" i="368"/>
  <c r="N40" i="368"/>
  <c r="O40" i="368"/>
  <c r="M40" i="368"/>
  <c r="J40" i="368"/>
  <c r="I40" i="368"/>
  <c r="T39" i="368"/>
  <c r="S39" i="368"/>
  <c r="N39" i="368"/>
  <c r="O39" i="368"/>
  <c r="M39" i="368"/>
  <c r="J39" i="368"/>
  <c r="I39" i="368"/>
  <c r="T38" i="368"/>
  <c r="S38" i="368"/>
  <c r="N38" i="368"/>
  <c r="O38" i="368"/>
  <c r="M38" i="368"/>
  <c r="J38" i="368"/>
  <c r="I38" i="368"/>
  <c r="T37" i="368"/>
  <c r="S37" i="368"/>
  <c r="N37" i="368"/>
  <c r="O37" i="368"/>
  <c r="M37" i="368"/>
  <c r="J37" i="368"/>
  <c r="I37" i="368"/>
  <c r="T36" i="368"/>
  <c r="S36" i="368"/>
  <c r="N36" i="368"/>
  <c r="O36" i="368"/>
  <c r="M36" i="368"/>
  <c r="J36" i="368"/>
  <c r="I36" i="368"/>
  <c r="T35" i="368"/>
  <c r="S35" i="368"/>
  <c r="N35" i="368"/>
  <c r="O35" i="368"/>
  <c r="M35" i="368"/>
  <c r="J35" i="368"/>
  <c r="I35" i="368"/>
  <c r="T34" i="368"/>
  <c r="S34" i="368"/>
  <c r="O34" i="368"/>
  <c r="J34" i="368"/>
  <c r="I34" i="368"/>
  <c r="T33" i="368"/>
  <c r="S33" i="368"/>
  <c r="N33" i="368"/>
  <c r="O33" i="368"/>
  <c r="M33" i="368"/>
  <c r="J33" i="368"/>
  <c r="I33" i="368"/>
  <c r="T32" i="368"/>
  <c r="S32" i="368"/>
  <c r="N32" i="368"/>
  <c r="O32" i="368"/>
  <c r="M32" i="368"/>
  <c r="J32" i="368"/>
  <c r="I32" i="368"/>
  <c r="T31" i="368"/>
  <c r="S31" i="368"/>
  <c r="N31" i="368"/>
  <c r="O31" i="368"/>
  <c r="M31" i="368"/>
  <c r="J31" i="368"/>
  <c r="I31" i="368"/>
  <c r="T30" i="368"/>
  <c r="S30" i="368"/>
  <c r="N30" i="368"/>
  <c r="O30" i="368"/>
  <c r="M30" i="368"/>
  <c r="J30" i="368"/>
  <c r="I30" i="368"/>
  <c r="T29" i="368"/>
  <c r="S29" i="368"/>
  <c r="N29" i="368"/>
  <c r="O29" i="368"/>
  <c r="M29" i="368"/>
  <c r="J29" i="368"/>
  <c r="I29" i="368"/>
  <c r="T28" i="368"/>
  <c r="S28" i="368"/>
  <c r="N28" i="368"/>
  <c r="O28" i="368"/>
  <c r="M28" i="368"/>
  <c r="J28" i="368"/>
  <c r="I28" i="368"/>
  <c r="T27" i="368"/>
  <c r="S27" i="368"/>
  <c r="N27" i="368"/>
  <c r="O27" i="368"/>
  <c r="M27" i="368"/>
  <c r="J27" i="368"/>
  <c r="I27" i="368"/>
  <c r="T26" i="368"/>
  <c r="S26" i="368"/>
  <c r="N26" i="368"/>
  <c r="O26" i="368"/>
  <c r="M26" i="368"/>
  <c r="J26" i="368"/>
  <c r="I26" i="368"/>
  <c r="T25" i="368"/>
  <c r="S25" i="368"/>
  <c r="N25" i="368"/>
  <c r="O25" i="368"/>
  <c r="M25" i="368"/>
  <c r="J25" i="368"/>
  <c r="I25" i="368"/>
  <c r="T24" i="368"/>
  <c r="S24" i="368"/>
  <c r="N24" i="368"/>
  <c r="O24" i="368"/>
  <c r="M24" i="368"/>
  <c r="J24" i="368"/>
  <c r="I24" i="368"/>
  <c r="T23" i="368"/>
  <c r="S23" i="368"/>
  <c r="N23" i="368"/>
  <c r="O23" i="368"/>
  <c r="M23" i="368"/>
  <c r="J23" i="368"/>
  <c r="I23" i="368"/>
  <c r="T22" i="368"/>
  <c r="S22" i="368"/>
  <c r="N22" i="368"/>
  <c r="O22" i="368"/>
  <c r="M22" i="368"/>
  <c r="J22" i="368"/>
  <c r="I22" i="368"/>
  <c r="T21" i="368"/>
  <c r="S21" i="368"/>
  <c r="N21" i="368"/>
  <c r="O21" i="368"/>
  <c r="M21" i="368"/>
  <c r="J21" i="368"/>
  <c r="I21" i="368"/>
  <c r="T20" i="368"/>
  <c r="S20" i="368"/>
  <c r="O20" i="368"/>
  <c r="J20" i="368"/>
  <c r="I20" i="368"/>
  <c r="T19" i="368"/>
  <c r="S19" i="368"/>
  <c r="N19" i="368"/>
  <c r="O19" i="368"/>
  <c r="M19" i="368"/>
  <c r="J19" i="368"/>
  <c r="I19" i="368"/>
  <c r="T18" i="368"/>
  <c r="S18" i="368"/>
  <c r="N18" i="368"/>
  <c r="O18" i="368"/>
  <c r="M18" i="368"/>
  <c r="J18" i="368"/>
  <c r="I18" i="368"/>
  <c r="T17" i="368"/>
  <c r="S17" i="368"/>
  <c r="N17" i="368"/>
  <c r="O17" i="368"/>
  <c r="M17" i="368"/>
  <c r="J17" i="368"/>
  <c r="I17" i="368"/>
  <c r="T16" i="368"/>
  <c r="S16" i="368"/>
  <c r="N16" i="368"/>
  <c r="O16" i="368"/>
  <c r="M16" i="368"/>
  <c r="J16" i="368"/>
  <c r="I16" i="368"/>
  <c r="T15" i="368"/>
  <c r="S15" i="368"/>
  <c r="N15" i="368"/>
  <c r="O15" i="368"/>
  <c r="M15" i="368"/>
  <c r="J15" i="368"/>
  <c r="I15" i="368"/>
  <c r="T14" i="368"/>
  <c r="S14" i="368"/>
  <c r="N14" i="368"/>
  <c r="O14" i="368"/>
  <c r="M14" i="368"/>
  <c r="J14" i="368"/>
  <c r="I14" i="368"/>
  <c r="T13" i="368"/>
  <c r="S13" i="368"/>
  <c r="N13" i="368"/>
  <c r="O13" i="368"/>
  <c r="M13" i="368"/>
  <c r="J13" i="368"/>
  <c r="I13" i="368"/>
  <c r="T12" i="368"/>
  <c r="S12" i="368"/>
  <c r="N12" i="368"/>
  <c r="O12" i="368"/>
  <c r="M12" i="368"/>
  <c r="J12" i="368"/>
  <c r="I12" i="368"/>
  <c r="T11" i="368"/>
  <c r="S11" i="368"/>
  <c r="N11" i="368"/>
  <c r="O11" i="368"/>
  <c r="M11" i="368"/>
  <c r="J11" i="368"/>
  <c r="I11" i="368"/>
  <c r="T10" i="368"/>
  <c r="S10" i="368"/>
  <c r="N10" i="368"/>
  <c r="O10" i="368"/>
  <c r="M10" i="368"/>
  <c r="J10" i="368"/>
  <c r="I10" i="368"/>
  <c r="T9" i="368"/>
  <c r="S9" i="368"/>
  <c r="N9" i="368"/>
  <c r="O9" i="368"/>
  <c r="M9" i="368"/>
  <c r="J9" i="368"/>
  <c r="I9" i="368"/>
  <c r="T8" i="368"/>
  <c r="S8" i="368"/>
  <c r="N8" i="368"/>
  <c r="O8" i="368"/>
  <c r="M8" i="368"/>
  <c r="J8" i="368"/>
  <c r="I8" i="368"/>
  <c r="T7" i="368"/>
  <c r="S7" i="368"/>
  <c r="N7" i="368"/>
  <c r="O7" i="368"/>
  <c r="M7" i="368"/>
  <c r="J7" i="368"/>
  <c r="I7" i="368"/>
  <c r="T6" i="368"/>
  <c r="S6" i="368"/>
  <c r="N6" i="368"/>
  <c r="O6" i="368"/>
  <c r="M6" i="368"/>
  <c r="J6" i="368"/>
  <c r="I6" i="368"/>
  <c r="AH5" i="368"/>
  <c r="AF6" i="368"/>
  <c r="X6" i="368"/>
  <c r="T5" i="368"/>
  <c r="S5" i="368"/>
  <c r="N5" i="368"/>
  <c r="O5" i="368"/>
  <c r="M5" i="368"/>
  <c r="J5" i="368"/>
  <c r="I5" i="368"/>
  <c r="R54" i="367"/>
  <c r="L54" i="367"/>
  <c r="K54" i="367"/>
  <c r="H54" i="367"/>
  <c r="G54" i="367"/>
  <c r="F54" i="367"/>
  <c r="T54" i="367"/>
  <c r="E54" i="367"/>
  <c r="I54" i="367"/>
  <c r="T53" i="367"/>
  <c r="S53" i="367"/>
  <c r="N53" i="367"/>
  <c r="O53" i="367"/>
  <c r="M53" i="367"/>
  <c r="J53" i="367"/>
  <c r="I53" i="367"/>
  <c r="T52" i="367"/>
  <c r="S52" i="367"/>
  <c r="N52" i="367"/>
  <c r="O52" i="367"/>
  <c r="M52" i="367"/>
  <c r="J52" i="367"/>
  <c r="I52" i="367"/>
  <c r="T51" i="367"/>
  <c r="S51" i="367"/>
  <c r="N51" i="367"/>
  <c r="O51" i="367"/>
  <c r="M51" i="367"/>
  <c r="J51" i="367"/>
  <c r="I51" i="367"/>
  <c r="T50" i="367"/>
  <c r="S50" i="367"/>
  <c r="N50" i="367"/>
  <c r="O50" i="367"/>
  <c r="M50" i="367"/>
  <c r="J50" i="367"/>
  <c r="I50" i="367"/>
  <c r="T49" i="367"/>
  <c r="S49" i="367"/>
  <c r="N49" i="367"/>
  <c r="O49" i="367"/>
  <c r="M49" i="367"/>
  <c r="J49" i="367"/>
  <c r="I49" i="367"/>
  <c r="T48" i="367"/>
  <c r="S48" i="367"/>
  <c r="N48" i="367"/>
  <c r="O48" i="367"/>
  <c r="M48" i="367"/>
  <c r="J48" i="367"/>
  <c r="I48" i="367"/>
  <c r="T47" i="367"/>
  <c r="S47" i="367"/>
  <c r="N47" i="367"/>
  <c r="O47" i="367"/>
  <c r="M47" i="367"/>
  <c r="J47" i="367"/>
  <c r="I47" i="367"/>
  <c r="T46" i="367"/>
  <c r="S46" i="367"/>
  <c r="N46" i="367"/>
  <c r="O46" i="367"/>
  <c r="M46" i="367"/>
  <c r="J46" i="367"/>
  <c r="I46" i="367"/>
  <c r="T45" i="367"/>
  <c r="S45" i="367"/>
  <c r="N45" i="367"/>
  <c r="O45" i="367"/>
  <c r="M45" i="367"/>
  <c r="J45" i="367"/>
  <c r="I45" i="367"/>
  <c r="T44" i="367"/>
  <c r="S44" i="367"/>
  <c r="N44" i="367"/>
  <c r="O44" i="367"/>
  <c r="M44" i="367"/>
  <c r="J44" i="367"/>
  <c r="I44" i="367"/>
  <c r="T43" i="367"/>
  <c r="S43" i="367"/>
  <c r="N43" i="367"/>
  <c r="O43" i="367"/>
  <c r="M43" i="367"/>
  <c r="J43" i="367"/>
  <c r="I43" i="367"/>
  <c r="T42" i="367"/>
  <c r="S42" i="367"/>
  <c r="N42" i="367"/>
  <c r="O42" i="367"/>
  <c r="M42" i="367"/>
  <c r="J42" i="367"/>
  <c r="I42" i="367"/>
  <c r="T41" i="367"/>
  <c r="S41" i="367"/>
  <c r="N41" i="367"/>
  <c r="O41" i="367"/>
  <c r="M41" i="367"/>
  <c r="J41" i="367"/>
  <c r="I41" i="367"/>
  <c r="T40" i="367"/>
  <c r="S40" i="367"/>
  <c r="N40" i="367"/>
  <c r="O40" i="367"/>
  <c r="M40" i="367"/>
  <c r="J40" i="367"/>
  <c r="I40" i="367"/>
  <c r="T39" i="367"/>
  <c r="S39" i="367"/>
  <c r="N39" i="367"/>
  <c r="O39" i="367"/>
  <c r="M39" i="367"/>
  <c r="J39" i="367"/>
  <c r="I39" i="367"/>
  <c r="T38" i="367"/>
  <c r="S38" i="367"/>
  <c r="N38" i="367"/>
  <c r="O38" i="367"/>
  <c r="M38" i="367"/>
  <c r="J38" i="367"/>
  <c r="I38" i="367"/>
  <c r="T37" i="367"/>
  <c r="S37" i="367"/>
  <c r="N37" i="367"/>
  <c r="O37" i="367"/>
  <c r="M37" i="367"/>
  <c r="J37" i="367"/>
  <c r="I37" i="367"/>
  <c r="T36" i="367"/>
  <c r="S36" i="367"/>
  <c r="N36" i="367"/>
  <c r="O36" i="367"/>
  <c r="M36" i="367"/>
  <c r="J36" i="367"/>
  <c r="I36" i="367"/>
  <c r="T35" i="367"/>
  <c r="S35" i="367"/>
  <c r="N35" i="367"/>
  <c r="O35" i="367"/>
  <c r="M35" i="367"/>
  <c r="J35" i="367"/>
  <c r="I35" i="367"/>
  <c r="T34" i="367"/>
  <c r="S34" i="367"/>
  <c r="O34" i="367"/>
  <c r="J34" i="367"/>
  <c r="I34" i="367"/>
  <c r="T33" i="367"/>
  <c r="S33" i="367"/>
  <c r="N33" i="367"/>
  <c r="O33" i="367"/>
  <c r="M33" i="367"/>
  <c r="J33" i="367"/>
  <c r="I33" i="367"/>
  <c r="T32" i="367"/>
  <c r="S32" i="367"/>
  <c r="N32" i="367"/>
  <c r="O32" i="367"/>
  <c r="M32" i="367"/>
  <c r="J32" i="367"/>
  <c r="I32" i="367"/>
  <c r="T31" i="367"/>
  <c r="S31" i="367"/>
  <c r="N31" i="367"/>
  <c r="O31" i="367"/>
  <c r="M31" i="367"/>
  <c r="J31" i="367"/>
  <c r="I31" i="367"/>
  <c r="T30" i="367"/>
  <c r="S30" i="367"/>
  <c r="N30" i="367"/>
  <c r="O30" i="367"/>
  <c r="M30" i="367"/>
  <c r="J30" i="367"/>
  <c r="I30" i="367"/>
  <c r="T29" i="367"/>
  <c r="S29" i="367"/>
  <c r="N29" i="367"/>
  <c r="O29" i="367"/>
  <c r="M29" i="367"/>
  <c r="J29" i="367"/>
  <c r="I29" i="367"/>
  <c r="T28" i="367"/>
  <c r="S28" i="367"/>
  <c r="N28" i="367"/>
  <c r="O28" i="367"/>
  <c r="M28" i="367"/>
  <c r="J28" i="367"/>
  <c r="I28" i="367"/>
  <c r="T27" i="367"/>
  <c r="S27" i="367"/>
  <c r="N27" i="367"/>
  <c r="O27" i="367"/>
  <c r="M27" i="367"/>
  <c r="J27" i="367"/>
  <c r="I27" i="367"/>
  <c r="T26" i="367"/>
  <c r="S26" i="367"/>
  <c r="N26" i="367"/>
  <c r="O26" i="367"/>
  <c r="M26" i="367"/>
  <c r="J26" i="367"/>
  <c r="I26" i="367"/>
  <c r="T25" i="367"/>
  <c r="S25" i="367"/>
  <c r="N25" i="367"/>
  <c r="O25" i="367"/>
  <c r="M25" i="367"/>
  <c r="J25" i="367"/>
  <c r="I25" i="367"/>
  <c r="T24" i="367"/>
  <c r="S24" i="367"/>
  <c r="N24" i="367"/>
  <c r="O24" i="367"/>
  <c r="M24" i="367"/>
  <c r="J24" i="367"/>
  <c r="I24" i="367"/>
  <c r="T23" i="367"/>
  <c r="S23" i="367"/>
  <c r="N23" i="367"/>
  <c r="O23" i="367"/>
  <c r="M23" i="367"/>
  <c r="J23" i="367"/>
  <c r="I23" i="367"/>
  <c r="T22" i="367"/>
  <c r="S22" i="367"/>
  <c r="N22" i="367"/>
  <c r="O22" i="367"/>
  <c r="M22" i="367"/>
  <c r="J22" i="367"/>
  <c r="I22" i="367"/>
  <c r="T21" i="367"/>
  <c r="S21" i="367"/>
  <c r="N21" i="367"/>
  <c r="O21" i="367"/>
  <c r="M21" i="367"/>
  <c r="J21" i="367"/>
  <c r="I21" i="367"/>
  <c r="T20" i="367"/>
  <c r="S20" i="367"/>
  <c r="O20" i="367"/>
  <c r="J20" i="367"/>
  <c r="I20" i="367"/>
  <c r="T19" i="367"/>
  <c r="S19" i="367"/>
  <c r="N19" i="367"/>
  <c r="O19" i="367"/>
  <c r="M19" i="367"/>
  <c r="J19" i="367"/>
  <c r="I19" i="367"/>
  <c r="T18" i="367"/>
  <c r="S18" i="367"/>
  <c r="N18" i="367"/>
  <c r="O18" i="367"/>
  <c r="M18" i="367"/>
  <c r="J18" i="367"/>
  <c r="I18" i="367"/>
  <c r="T17" i="367"/>
  <c r="S17" i="367"/>
  <c r="N17" i="367"/>
  <c r="O17" i="367"/>
  <c r="M17" i="367"/>
  <c r="J17" i="367"/>
  <c r="I17" i="367"/>
  <c r="T16" i="367"/>
  <c r="S16" i="367"/>
  <c r="N16" i="367"/>
  <c r="O16" i="367"/>
  <c r="M16" i="367"/>
  <c r="J16" i="367"/>
  <c r="I16" i="367"/>
  <c r="T15" i="367"/>
  <c r="S15" i="367"/>
  <c r="N15" i="367"/>
  <c r="O15" i="367"/>
  <c r="M15" i="367"/>
  <c r="J15" i="367"/>
  <c r="I15" i="367"/>
  <c r="T14" i="367"/>
  <c r="S14" i="367"/>
  <c r="N14" i="367"/>
  <c r="O14" i="367"/>
  <c r="M14" i="367"/>
  <c r="J14" i="367"/>
  <c r="I14" i="367"/>
  <c r="T13" i="367"/>
  <c r="S13" i="367"/>
  <c r="N13" i="367"/>
  <c r="O13" i="367"/>
  <c r="M13" i="367"/>
  <c r="J13" i="367"/>
  <c r="I13" i="367"/>
  <c r="T12" i="367"/>
  <c r="S12" i="367"/>
  <c r="N12" i="367"/>
  <c r="O12" i="367"/>
  <c r="M12" i="367"/>
  <c r="J12" i="367"/>
  <c r="I12" i="367"/>
  <c r="T11" i="367"/>
  <c r="S11" i="367"/>
  <c r="N11" i="367"/>
  <c r="O11" i="367"/>
  <c r="M11" i="367"/>
  <c r="J11" i="367"/>
  <c r="I11" i="367"/>
  <c r="T10" i="367"/>
  <c r="S10" i="367"/>
  <c r="N10" i="367"/>
  <c r="O10" i="367"/>
  <c r="M10" i="367"/>
  <c r="J10" i="367"/>
  <c r="I10" i="367"/>
  <c r="T9" i="367"/>
  <c r="S9" i="367"/>
  <c r="N9" i="367"/>
  <c r="O9" i="367"/>
  <c r="M9" i="367"/>
  <c r="J9" i="367"/>
  <c r="I9" i="367"/>
  <c r="T8" i="367"/>
  <c r="S8" i="367"/>
  <c r="N8" i="367"/>
  <c r="O8" i="367"/>
  <c r="M8" i="367"/>
  <c r="J8" i="367"/>
  <c r="I8" i="367"/>
  <c r="T7" i="367"/>
  <c r="S7" i="367"/>
  <c r="N7" i="367"/>
  <c r="O7" i="367"/>
  <c r="M7" i="367"/>
  <c r="J7" i="367"/>
  <c r="I7" i="367"/>
  <c r="T6" i="367"/>
  <c r="AG5" i="367"/>
  <c r="S6" i="367"/>
  <c r="N6" i="367"/>
  <c r="O6" i="367"/>
  <c r="M6" i="367"/>
  <c r="J6" i="367"/>
  <c r="I6" i="367"/>
  <c r="AH5" i="367"/>
  <c r="AD6" i="367"/>
  <c r="T5" i="367"/>
  <c r="S5" i="367"/>
  <c r="N5" i="367"/>
  <c r="O5" i="367"/>
  <c r="M5" i="367"/>
  <c r="J5" i="367"/>
  <c r="I5" i="367"/>
  <c r="R54" i="366"/>
  <c r="L54" i="366"/>
  <c r="K54" i="366"/>
  <c r="H54" i="366"/>
  <c r="G54" i="366"/>
  <c r="F54" i="366"/>
  <c r="T54" i="366"/>
  <c r="E54" i="366"/>
  <c r="M54" i="366"/>
  <c r="T53" i="366"/>
  <c r="S53" i="366"/>
  <c r="N53" i="366"/>
  <c r="O53" i="366"/>
  <c r="M53" i="366"/>
  <c r="J53" i="366"/>
  <c r="I53" i="366"/>
  <c r="T52" i="366"/>
  <c r="S52" i="366"/>
  <c r="N52" i="366"/>
  <c r="O52" i="366"/>
  <c r="M52" i="366"/>
  <c r="J52" i="366"/>
  <c r="I52" i="366"/>
  <c r="T51" i="366"/>
  <c r="S51" i="366"/>
  <c r="N51" i="366"/>
  <c r="O51" i="366"/>
  <c r="M51" i="366"/>
  <c r="J51" i="366"/>
  <c r="I51" i="366"/>
  <c r="T50" i="366"/>
  <c r="S50" i="366"/>
  <c r="N50" i="366"/>
  <c r="O50" i="366"/>
  <c r="M50" i="366"/>
  <c r="J50" i="366"/>
  <c r="I50" i="366"/>
  <c r="T49" i="366"/>
  <c r="S49" i="366"/>
  <c r="N49" i="366"/>
  <c r="O49" i="366"/>
  <c r="M49" i="366"/>
  <c r="J49" i="366"/>
  <c r="I49" i="366"/>
  <c r="T48" i="366"/>
  <c r="S48" i="366"/>
  <c r="N48" i="366"/>
  <c r="O48" i="366"/>
  <c r="M48" i="366"/>
  <c r="J48" i="366"/>
  <c r="I48" i="366"/>
  <c r="T47" i="366"/>
  <c r="S47" i="366"/>
  <c r="N47" i="366"/>
  <c r="O47" i="366"/>
  <c r="M47" i="366"/>
  <c r="J47" i="366"/>
  <c r="I47" i="366"/>
  <c r="T46" i="366"/>
  <c r="S46" i="366"/>
  <c r="N46" i="366"/>
  <c r="O46" i="366"/>
  <c r="M46" i="366"/>
  <c r="J46" i="366"/>
  <c r="I46" i="366"/>
  <c r="T45" i="366"/>
  <c r="S45" i="366"/>
  <c r="N45" i="366"/>
  <c r="O45" i="366"/>
  <c r="M45" i="366"/>
  <c r="J45" i="366"/>
  <c r="I45" i="366"/>
  <c r="T44" i="366"/>
  <c r="S44" i="366"/>
  <c r="N44" i="366"/>
  <c r="O44" i="366"/>
  <c r="M44" i="366"/>
  <c r="J44" i="366"/>
  <c r="I44" i="366"/>
  <c r="T43" i="366"/>
  <c r="S43" i="366"/>
  <c r="N43" i="366"/>
  <c r="O43" i="366"/>
  <c r="M43" i="366"/>
  <c r="J43" i="366"/>
  <c r="I43" i="366"/>
  <c r="T42" i="366"/>
  <c r="S42" i="366"/>
  <c r="N42" i="366"/>
  <c r="O42" i="366"/>
  <c r="M42" i="366"/>
  <c r="J42" i="366"/>
  <c r="I42" i="366"/>
  <c r="T41" i="366"/>
  <c r="S41" i="366"/>
  <c r="N41" i="366"/>
  <c r="O41" i="366"/>
  <c r="M41" i="366"/>
  <c r="J41" i="366"/>
  <c r="I41" i="366"/>
  <c r="T40" i="366"/>
  <c r="S40" i="366"/>
  <c r="N40" i="366"/>
  <c r="O40" i="366"/>
  <c r="M40" i="366"/>
  <c r="J40" i="366"/>
  <c r="I40" i="366"/>
  <c r="T39" i="366"/>
  <c r="S39" i="366"/>
  <c r="N39" i="366"/>
  <c r="O39" i="366"/>
  <c r="M39" i="366"/>
  <c r="J39" i="366"/>
  <c r="I39" i="366"/>
  <c r="T38" i="366"/>
  <c r="S38" i="366"/>
  <c r="N38" i="366"/>
  <c r="O38" i="366"/>
  <c r="M38" i="366"/>
  <c r="J38" i="366"/>
  <c r="I38" i="366"/>
  <c r="T37" i="366"/>
  <c r="S37" i="366"/>
  <c r="N37" i="366"/>
  <c r="O37" i="366"/>
  <c r="M37" i="366"/>
  <c r="J37" i="366"/>
  <c r="I37" i="366"/>
  <c r="T36" i="366"/>
  <c r="S36" i="366"/>
  <c r="N36" i="366"/>
  <c r="O36" i="366"/>
  <c r="M36" i="366"/>
  <c r="J36" i="366"/>
  <c r="I36" i="366"/>
  <c r="T35" i="366"/>
  <c r="S35" i="366"/>
  <c r="N35" i="366"/>
  <c r="O35" i="366"/>
  <c r="M35" i="366"/>
  <c r="J35" i="366"/>
  <c r="I35" i="366"/>
  <c r="T34" i="366"/>
  <c r="S34" i="366"/>
  <c r="O34" i="366"/>
  <c r="J34" i="366"/>
  <c r="I34" i="366"/>
  <c r="T33" i="366"/>
  <c r="S33" i="366"/>
  <c r="N33" i="366"/>
  <c r="O33" i="366"/>
  <c r="M33" i="366"/>
  <c r="J33" i="366"/>
  <c r="I33" i="366"/>
  <c r="T32" i="366"/>
  <c r="S32" i="366"/>
  <c r="N32" i="366"/>
  <c r="O32" i="366"/>
  <c r="M32" i="366"/>
  <c r="J32" i="366"/>
  <c r="I32" i="366"/>
  <c r="T31" i="366"/>
  <c r="S31" i="366"/>
  <c r="N31" i="366"/>
  <c r="O31" i="366"/>
  <c r="M31" i="366"/>
  <c r="J31" i="366"/>
  <c r="I31" i="366"/>
  <c r="T30" i="366"/>
  <c r="S30" i="366"/>
  <c r="N30" i="366"/>
  <c r="O30" i="366"/>
  <c r="M30" i="366"/>
  <c r="J30" i="366"/>
  <c r="I30" i="366"/>
  <c r="T29" i="366"/>
  <c r="S29" i="366"/>
  <c r="N29" i="366"/>
  <c r="O29" i="366"/>
  <c r="M29" i="366"/>
  <c r="J29" i="366"/>
  <c r="I29" i="366"/>
  <c r="T28" i="366"/>
  <c r="S28" i="366"/>
  <c r="N28" i="366"/>
  <c r="O28" i="366"/>
  <c r="M28" i="366"/>
  <c r="J28" i="366"/>
  <c r="I28" i="366"/>
  <c r="T27" i="366"/>
  <c r="S27" i="366"/>
  <c r="N27" i="366"/>
  <c r="O27" i="366"/>
  <c r="M27" i="366"/>
  <c r="J27" i="366"/>
  <c r="I27" i="366"/>
  <c r="T26" i="366"/>
  <c r="S26" i="366"/>
  <c r="N26" i="366"/>
  <c r="O26" i="366"/>
  <c r="M26" i="366"/>
  <c r="J26" i="366"/>
  <c r="I26" i="366"/>
  <c r="T25" i="366"/>
  <c r="S25" i="366"/>
  <c r="N25" i="366"/>
  <c r="O25" i="366"/>
  <c r="M25" i="366"/>
  <c r="J25" i="366"/>
  <c r="I25" i="366"/>
  <c r="T24" i="366"/>
  <c r="S24" i="366"/>
  <c r="N24" i="366"/>
  <c r="O24" i="366"/>
  <c r="M24" i="366"/>
  <c r="J24" i="366"/>
  <c r="I24" i="366"/>
  <c r="T23" i="366"/>
  <c r="S23" i="366"/>
  <c r="N23" i="366"/>
  <c r="O23" i="366"/>
  <c r="M23" i="366"/>
  <c r="J23" i="366"/>
  <c r="I23" i="366"/>
  <c r="T22" i="366"/>
  <c r="S22" i="366"/>
  <c r="N22" i="366"/>
  <c r="O22" i="366"/>
  <c r="M22" i="366"/>
  <c r="J22" i="366"/>
  <c r="I22" i="366"/>
  <c r="T21" i="366"/>
  <c r="S21" i="366"/>
  <c r="N21" i="366"/>
  <c r="O21" i="366"/>
  <c r="M21" i="366"/>
  <c r="J21" i="366"/>
  <c r="I21" i="366"/>
  <c r="T20" i="366"/>
  <c r="S20" i="366"/>
  <c r="O20" i="366"/>
  <c r="J20" i="366"/>
  <c r="I20" i="366"/>
  <c r="T19" i="366"/>
  <c r="S19" i="366"/>
  <c r="N19" i="366"/>
  <c r="O19" i="366"/>
  <c r="M19" i="366"/>
  <c r="J19" i="366"/>
  <c r="I19" i="366"/>
  <c r="T18" i="366"/>
  <c r="S18" i="366"/>
  <c r="N18" i="366"/>
  <c r="O18" i="366"/>
  <c r="M18" i="366"/>
  <c r="J18" i="366"/>
  <c r="I18" i="366"/>
  <c r="T17" i="366"/>
  <c r="S17" i="366"/>
  <c r="N17" i="366"/>
  <c r="O17" i="366"/>
  <c r="M17" i="366"/>
  <c r="J17" i="366"/>
  <c r="I17" i="366"/>
  <c r="T16" i="366"/>
  <c r="S16" i="366"/>
  <c r="N16" i="366"/>
  <c r="O16" i="366"/>
  <c r="M16" i="366"/>
  <c r="J16" i="366"/>
  <c r="I16" i="366"/>
  <c r="T15" i="366"/>
  <c r="S15" i="366"/>
  <c r="N15" i="366"/>
  <c r="O15" i="366"/>
  <c r="M15" i="366"/>
  <c r="J15" i="366"/>
  <c r="I15" i="366"/>
  <c r="T14" i="366"/>
  <c r="S14" i="366"/>
  <c r="N14" i="366"/>
  <c r="O14" i="366"/>
  <c r="M14" i="366"/>
  <c r="J14" i="366"/>
  <c r="I14" i="366"/>
  <c r="T13" i="366"/>
  <c r="S13" i="366"/>
  <c r="N13" i="366"/>
  <c r="O13" i="366"/>
  <c r="M13" i="366"/>
  <c r="J13" i="366"/>
  <c r="I13" i="366"/>
  <c r="T12" i="366"/>
  <c r="S12" i="366"/>
  <c r="N12" i="366"/>
  <c r="O12" i="366"/>
  <c r="M12" i="366"/>
  <c r="J12" i="366"/>
  <c r="I12" i="366"/>
  <c r="T11" i="366"/>
  <c r="S11" i="366"/>
  <c r="N11" i="366"/>
  <c r="O11" i="366"/>
  <c r="M11" i="366"/>
  <c r="J11" i="366"/>
  <c r="I11" i="366"/>
  <c r="T10" i="366"/>
  <c r="AC5" i="366"/>
  <c r="S10" i="366"/>
  <c r="N10" i="366"/>
  <c r="O10" i="366"/>
  <c r="M10" i="366"/>
  <c r="J10" i="366"/>
  <c r="I10" i="366"/>
  <c r="T9" i="366"/>
  <c r="S9" i="366"/>
  <c r="N9" i="366"/>
  <c r="O9" i="366"/>
  <c r="M9" i="366"/>
  <c r="J9" i="366"/>
  <c r="I9" i="366"/>
  <c r="T8" i="366"/>
  <c r="S8" i="366"/>
  <c r="N8" i="366"/>
  <c r="O8" i="366"/>
  <c r="M8" i="366"/>
  <c r="J8" i="366"/>
  <c r="I8" i="366"/>
  <c r="T7" i="366"/>
  <c r="S7" i="366"/>
  <c r="N7" i="366"/>
  <c r="O7" i="366"/>
  <c r="M7" i="366"/>
  <c r="J7" i="366"/>
  <c r="I7" i="366"/>
  <c r="T6" i="366"/>
  <c r="S6" i="366"/>
  <c r="N6" i="366"/>
  <c r="O6" i="366"/>
  <c r="M6" i="366"/>
  <c r="J6" i="366"/>
  <c r="I6" i="366"/>
  <c r="AH5" i="366"/>
  <c r="AF6" i="366"/>
  <c r="AB6" i="366"/>
  <c r="AG5" i="366"/>
  <c r="AI5" i="366"/>
  <c r="T5" i="366"/>
  <c r="S5" i="366"/>
  <c r="N5" i="366"/>
  <c r="O5" i="366"/>
  <c r="M5" i="366"/>
  <c r="J5" i="366"/>
  <c r="I5" i="366"/>
  <c r="R54" i="365"/>
  <c r="L54" i="365"/>
  <c r="K54" i="365"/>
  <c r="H54" i="365"/>
  <c r="G54" i="365"/>
  <c r="F54" i="365"/>
  <c r="T54" i="365"/>
  <c r="E54" i="365"/>
  <c r="I54" i="365"/>
  <c r="T53" i="365"/>
  <c r="S53" i="365"/>
  <c r="N53" i="365"/>
  <c r="O53" i="365"/>
  <c r="M53" i="365"/>
  <c r="J53" i="365"/>
  <c r="I53" i="365"/>
  <c r="T52" i="365"/>
  <c r="S52" i="365"/>
  <c r="N52" i="365"/>
  <c r="O52" i="365"/>
  <c r="M52" i="365"/>
  <c r="J52" i="365"/>
  <c r="I52" i="365"/>
  <c r="T51" i="365"/>
  <c r="S51" i="365"/>
  <c r="N51" i="365"/>
  <c r="O51" i="365"/>
  <c r="M51" i="365"/>
  <c r="J51" i="365"/>
  <c r="I51" i="365"/>
  <c r="T50" i="365"/>
  <c r="S50" i="365"/>
  <c r="N50" i="365"/>
  <c r="O50" i="365"/>
  <c r="M50" i="365"/>
  <c r="J50" i="365"/>
  <c r="I50" i="365"/>
  <c r="T49" i="365"/>
  <c r="S49" i="365"/>
  <c r="N49" i="365"/>
  <c r="O49" i="365"/>
  <c r="M49" i="365"/>
  <c r="J49" i="365"/>
  <c r="I49" i="365"/>
  <c r="T48" i="365"/>
  <c r="S48" i="365"/>
  <c r="N48" i="365"/>
  <c r="O48" i="365"/>
  <c r="M48" i="365"/>
  <c r="J48" i="365"/>
  <c r="I48" i="365"/>
  <c r="T47" i="365"/>
  <c r="S47" i="365"/>
  <c r="N47" i="365"/>
  <c r="O47" i="365"/>
  <c r="M47" i="365"/>
  <c r="J47" i="365"/>
  <c r="I47" i="365"/>
  <c r="T46" i="365"/>
  <c r="S46" i="365"/>
  <c r="N46" i="365"/>
  <c r="O46" i="365"/>
  <c r="M46" i="365"/>
  <c r="J46" i="365"/>
  <c r="I46" i="365"/>
  <c r="T45" i="365"/>
  <c r="S45" i="365"/>
  <c r="N45" i="365"/>
  <c r="O45" i="365"/>
  <c r="M45" i="365"/>
  <c r="J45" i="365"/>
  <c r="I45" i="365"/>
  <c r="T44" i="365"/>
  <c r="S44" i="365"/>
  <c r="N44" i="365"/>
  <c r="O44" i="365"/>
  <c r="M44" i="365"/>
  <c r="J44" i="365"/>
  <c r="I44" i="365"/>
  <c r="T43" i="365"/>
  <c r="S43" i="365"/>
  <c r="N43" i="365"/>
  <c r="O43" i="365"/>
  <c r="M43" i="365"/>
  <c r="J43" i="365"/>
  <c r="I43" i="365"/>
  <c r="T42" i="365"/>
  <c r="S42" i="365"/>
  <c r="N42" i="365"/>
  <c r="O42" i="365"/>
  <c r="M42" i="365"/>
  <c r="J42" i="365"/>
  <c r="I42" i="365"/>
  <c r="T41" i="365"/>
  <c r="S41" i="365"/>
  <c r="N41" i="365"/>
  <c r="O41" i="365"/>
  <c r="M41" i="365"/>
  <c r="J41" i="365"/>
  <c r="I41" i="365"/>
  <c r="T40" i="365"/>
  <c r="S40" i="365"/>
  <c r="N40" i="365"/>
  <c r="O40" i="365"/>
  <c r="M40" i="365"/>
  <c r="J40" i="365"/>
  <c r="I40" i="365"/>
  <c r="T39" i="365"/>
  <c r="S39" i="365"/>
  <c r="N39" i="365"/>
  <c r="O39" i="365"/>
  <c r="M39" i="365"/>
  <c r="J39" i="365"/>
  <c r="I39" i="365"/>
  <c r="T38" i="365"/>
  <c r="S38" i="365"/>
  <c r="N38" i="365"/>
  <c r="O38" i="365"/>
  <c r="M38" i="365"/>
  <c r="J38" i="365"/>
  <c r="I38" i="365"/>
  <c r="T37" i="365"/>
  <c r="S37" i="365"/>
  <c r="N37" i="365"/>
  <c r="O37" i="365"/>
  <c r="M37" i="365"/>
  <c r="J37" i="365"/>
  <c r="I37" i="365"/>
  <c r="T36" i="365"/>
  <c r="S36" i="365"/>
  <c r="N36" i="365"/>
  <c r="O36" i="365"/>
  <c r="M36" i="365"/>
  <c r="J36" i="365"/>
  <c r="I36" i="365"/>
  <c r="T35" i="365"/>
  <c r="S35" i="365"/>
  <c r="N35" i="365"/>
  <c r="O35" i="365"/>
  <c r="M35" i="365"/>
  <c r="J35" i="365"/>
  <c r="I35" i="365"/>
  <c r="T34" i="365"/>
  <c r="S34" i="365"/>
  <c r="O34" i="365"/>
  <c r="J34" i="365"/>
  <c r="I34" i="365"/>
  <c r="T33" i="365"/>
  <c r="S33" i="365"/>
  <c r="N33" i="365"/>
  <c r="O33" i="365"/>
  <c r="M33" i="365"/>
  <c r="J33" i="365"/>
  <c r="I33" i="365"/>
  <c r="T32" i="365"/>
  <c r="S32" i="365"/>
  <c r="N32" i="365"/>
  <c r="O32" i="365"/>
  <c r="M32" i="365"/>
  <c r="J32" i="365"/>
  <c r="I32" i="365"/>
  <c r="T31" i="365"/>
  <c r="S31" i="365"/>
  <c r="N31" i="365"/>
  <c r="O31" i="365"/>
  <c r="M31" i="365"/>
  <c r="J31" i="365"/>
  <c r="I31" i="365"/>
  <c r="T30" i="365"/>
  <c r="S30" i="365"/>
  <c r="N30" i="365"/>
  <c r="O30" i="365"/>
  <c r="M30" i="365"/>
  <c r="J30" i="365"/>
  <c r="I30" i="365"/>
  <c r="T29" i="365"/>
  <c r="S29" i="365"/>
  <c r="N29" i="365"/>
  <c r="O29" i="365"/>
  <c r="M29" i="365"/>
  <c r="J29" i="365"/>
  <c r="I29" i="365"/>
  <c r="T28" i="365"/>
  <c r="S28" i="365"/>
  <c r="N28" i="365"/>
  <c r="O28" i="365"/>
  <c r="M28" i="365"/>
  <c r="J28" i="365"/>
  <c r="I28" i="365"/>
  <c r="T27" i="365"/>
  <c r="S27" i="365"/>
  <c r="N27" i="365"/>
  <c r="O27" i="365"/>
  <c r="M27" i="365"/>
  <c r="J27" i="365"/>
  <c r="I27" i="365"/>
  <c r="T26" i="365"/>
  <c r="S26" i="365"/>
  <c r="N26" i="365"/>
  <c r="O26" i="365"/>
  <c r="M26" i="365"/>
  <c r="J26" i="365"/>
  <c r="I26" i="365"/>
  <c r="T25" i="365"/>
  <c r="S25" i="365"/>
  <c r="N25" i="365"/>
  <c r="O25" i="365"/>
  <c r="M25" i="365"/>
  <c r="J25" i="365"/>
  <c r="I25" i="365"/>
  <c r="T24" i="365"/>
  <c r="S24" i="365"/>
  <c r="N24" i="365"/>
  <c r="O24" i="365"/>
  <c r="M24" i="365"/>
  <c r="J24" i="365"/>
  <c r="I24" i="365"/>
  <c r="T23" i="365"/>
  <c r="S23" i="365"/>
  <c r="N23" i="365"/>
  <c r="O23" i="365"/>
  <c r="M23" i="365"/>
  <c r="J23" i="365"/>
  <c r="I23" i="365"/>
  <c r="T22" i="365"/>
  <c r="S22" i="365"/>
  <c r="N22" i="365"/>
  <c r="O22" i="365"/>
  <c r="M22" i="365"/>
  <c r="J22" i="365"/>
  <c r="I22" i="365"/>
  <c r="T21" i="365"/>
  <c r="S21" i="365"/>
  <c r="N21" i="365"/>
  <c r="O21" i="365"/>
  <c r="M21" i="365"/>
  <c r="J21" i="365"/>
  <c r="I21" i="365"/>
  <c r="T20" i="365"/>
  <c r="S20" i="365"/>
  <c r="O20" i="365"/>
  <c r="J20" i="365"/>
  <c r="I20" i="365"/>
  <c r="T19" i="365"/>
  <c r="S19" i="365"/>
  <c r="N19" i="365"/>
  <c r="O19" i="365"/>
  <c r="M19" i="365"/>
  <c r="J19" i="365"/>
  <c r="I19" i="365"/>
  <c r="T18" i="365"/>
  <c r="S18" i="365"/>
  <c r="N18" i="365"/>
  <c r="O18" i="365"/>
  <c r="M18" i="365"/>
  <c r="J18" i="365"/>
  <c r="I18" i="365"/>
  <c r="T17" i="365"/>
  <c r="S17" i="365"/>
  <c r="N17" i="365"/>
  <c r="O17" i="365"/>
  <c r="M17" i="365"/>
  <c r="J17" i="365"/>
  <c r="I17" i="365"/>
  <c r="T16" i="365"/>
  <c r="S16" i="365"/>
  <c r="N16" i="365"/>
  <c r="O16" i="365"/>
  <c r="M16" i="365"/>
  <c r="J16" i="365"/>
  <c r="I16" i="365"/>
  <c r="T15" i="365"/>
  <c r="S15" i="365"/>
  <c r="N15" i="365"/>
  <c r="O15" i="365"/>
  <c r="M15" i="365"/>
  <c r="J15" i="365"/>
  <c r="I15" i="365"/>
  <c r="T14" i="365"/>
  <c r="S14" i="365"/>
  <c r="N14" i="365"/>
  <c r="O14" i="365"/>
  <c r="M14" i="365"/>
  <c r="J14" i="365"/>
  <c r="I14" i="365"/>
  <c r="T13" i="365"/>
  <c r="S13" i="365"/>
  <c r="N13" i="365"/>
  <c r="O13" i="365"/>
  <c r="M13" i="365"/>
  <c r="J13" i="365"/>
  <c r="I13" i="365"/>
  <c r="T12" i="365"/>
  <c r="S12" i="365"/>
  <c r="N12" i="365"/>
  <c r="O12" i="365"/>
  <c r="M12" i="365"/>
  <c r="J12" i="365"/>
  <c r="I12" i="365"/>
  <c r="T11" i="365"/>
  <c r="S11" i="365"/>
  <c r="N11" i="365"/>
  <c r="O11" i="365"/>
  <c r="M11" i="365"/>
  <c r="J11" i="365"/>
  <c r="I11" i="365"/>
  <c r="T10" i="365"/>
  <c r="S10" i="365"/>
  <c r="N10" i="365"/>
  <c r="O10" i="365"/>
  <c r="M10" i="365"/>
  <c r="J10" i="365"/>
  <c r="I10" i="365"/>
  <c r="T9" i="365"/>
  <c r="S9" i="365"/>
  <c r="N9" i="365"/>
  <c r="O9" i="365"/>
  <c r="M9" i="365"/>
  <c r="J9" i="365"/>
  <c r="I9" i="365"/>
  <c r="T8" i="365"/>
  <c r="S8" i="365"/>
  <c r="N8" i="365"/>
  <c r="O8" i="365"/>
  <c r="M8" i="365"/>
  <c r="J8" i="365"/>
  <c r="I8" i="365"/>
  <c r="T7" i="365"/>
  <c r="S7" i="365"/>
  <c r="N7" i="365"/>
  <c r="O7" i="365"/>
  <c r="M7" i="365"/>
  <c r="J7" i="365"/>
  <c r="I7" i="365"/>
  <c r="T6" i="365"/>
  <c r="S6" i="365"/>
  <c r="N6" i="365"/>
  <c r="O6" i="365"/>
  <c r="M6" i="365"/>
  <c r="J6" i="365"/>
  <c r="I6" i="365"/>
  <c r="AH5" i="365"/>
  <c r="AF6" i="365"/>
  <c r="AG5" i="365"/>
  <c r="T5" i="365"/>
  <c r="AE5" i="365"/>
  <c r="S5" i="365"/>
  <c r="N5" i="365"/>
  <c r="O5" i="365"/>
  <c r="M5" i="365"/>
  <c r="J5" i="365"/>
  <c r="I5" i="365"/>
  <c r="R54" i="364"/>
  <c r="L54" i="364"/>
  <c r="K54" i="364"/>
  <c r="H54" i="364"/>
  <c r="G54" i="364"/>
  <c r="F54" i="364"/>
  <c r="E54" i="364"/>
  <c r="M54" i="364"/>
  <c r="T53" i="364"/>
  <c r="S53" i="364"/>
  <c r="N53" i="364"/>
  <c r="O53" i="364"/>
  <c r="M53" i="364"/>
  <c r="J53" i="364"/>
  <c r="I53" i="364"/>
  <c r="T52" i="364"/>
  <c r="S52" i="364"/>
  <c r="N52" i="364"/>
  <c r="O52" i="364"/>
  <c r="M52" i="364"/>
  <c r="J52" i="364"/>
  <c r="I52" i="364"/>
  <c r="T51" i="364"/>
  <c r="S51" i="364"/>
  <c r="N51" i="364"/>
  <c r="O51" i="364"/>
  <c r="M51" i="364"/>
  <c r="J51" i="364"/>
  <c r="I51" i="364"/>
  <c r="T50" i="364"/>
  <c r="S50" i="364"/>
  <c r="N50" i="364"/>
  <c r="O50" i="364"/>
  <c r="M50" i="364"/>
  <c r="J50" i="364"/>
  <c r="I50" i="364"/>
  <c r="T49" i="364"/>
  <c r="S49" i="364"/>
  <c r="N49" i="364"/>
  <c r="O49" i="364"/>
  <c r="M49" i="364"/>
  <c r="J49" i="364"/>
  <c r="I49" i="364"/>
  <c r="T48" i="364"/>
  <c r="S48" i="364"/>
  <c r="N48" i="364"/>
  <c r="O48" i="364"/>
  <c r="M48" i="364"/>
  <c r="J48" i="364"/>
  <c r="I48" i="364"/>
  <c r="T47" i="364"/>
  <c r="S47" i="364"/>
  <c r="N47" i="364"/>
  <c r="O47" i="364"/>
  <c r="M47" i="364"/>
  <c r="J47" i="364"/>
  <c r="I47" i="364"/>
  <c r="T46" i="364"/>
  <c r="S46" i="364"/>
  <c r="N46" i="364"/>
  <c r="O46" i="364"/>
  <c r="M46" i="364"/>
  <c r="J46" i="364"/>
  <c r="I46" i="364"/>
  <c r="T45" i="364"/>
  <c r="S45" i="364"/>
  <c r="N45" i="364"/>
  <c r="O45" i="364"/>
  <c r="M45" i="364"/>
  <c r="J45" i="364"/>
  <c r="I45" i="364"/>
  <c r="T44" i="364"/>
  <c r="S44" i="364"/>
  <c r="N44" i="364"/>
  <c r="O44" i="364"/>
  <c r="M44" i="364"/>
  <c r="J44" i="364"/>
  <c r="I44" i="364"/>
  <c r="T43" i="364"/>
  <c r="S43" i="364"/>
  <c r="N43" i="364"/>
  <c r="O43" i="364"/>
  <c r="M43" i="364"/>
  <c r="J43" i="364"/>
  <c r="I43" i="364"/>
  <c r="T42" i="364"/>
  <c r="S42" i="364"/>
  <c r="N42" i="364"/>
  <c r="O42" i="364"/>
  <c r="M42" i="364"/>
  <c r="J42" i="364"/>
  <c r="I42" i="364"/>
  <c r="T41" i="364"/>
  <c r="S41" i="364"/>
  <c r="N41" i="364"/>
  <c r="O41" i="364"/>
  <c r="M41" i="364"/>
  <c r="J41" i="364"/>
  <c r="I41" i="364"/>
  <c r="T40" i="364"/>
  <c r="S40" i="364"/>
  <c r="N40" i="364"/>
  <c r="O40" i="364"/>
  <c r="M40" i="364"/>
  <c r="J40" i="364"/>
  <c r="I40" i="364"/>
  <c r="T39" i="364"/>
  <c r="S39" i="364"/>
  <c r="N39" i="364"/>
  <c r="O39" i="364"/>
  <c r="M39" i="364"/>
  <c r="J39" i="364"/>
  <c r="I39" i="364"/>
  <c r="T38" i="364"/>
  <c r="S38" i="364"/>
  <c r="N38" i="364"/>
  <c r="O38" i="364"/>
  <c r="M38" i="364"/>
  <c r="J38" i="364"/>
  <c r="I38" i="364"/>
  <c r="T37" i="364"/>
  <c r="S37" i="364"/>
  <c r="N37" i="364"/>
  <c r="O37" i="364"/>
  <c r="M37" i="364"/>
  <c r="J37" i="364"/>
  <c r="I37" i="364"/>
  <c r="T36" i="364"/>
  <c r="S36" i="364"/>
  <c r="N36" i="364"/>
  <c r="O36" i="364"/>
  <c r="M36" i="364"/>
  <c r="J36" i="364"/>
  <c r="I36" i="364"/>
  <c r="T35" i="364"/>
  <c r="S35" i="364"/>
  <c r="N35" i="364"/>
  <c r="O35" i="364"/>
  <c r="M35" i="364"/>
  <c r="J35" i="364"/>
  <c r="I35" i="364"/>
  <c r="T34" i="364"/>
  <c r="S34" i="364"/>
  <c r="O34" i="364"/>
  <c r="J34" i="364"/>
  <c r="I34" i="364"/>
  <c r="T33" i="364"/>
  <c r="S33" i="364"/>
  <c r="N33" i="364"/>
  <c r="O33" i="364"/>
  <c r="M33" i="364"/>
  <c r="J33" i="364"/>
  <c r="I33" i="364"/>
  <c r="T32" i="364"/>
  <c r="S32" i="364"/>
  <c r="N32" i="364"/>
  <c r="O32" i="364"/>
  <c r="M32" i="364"/>
  <c r="J32" i="364"/>
  <c r="I32" i="364"/>
  <c r="T31" i="364"/>
  <c r="S31" i="364"/>
  <c r="N31" i="364"/>
  <c r="O31" i="364"/>
  <c r="M31" i="364"/>
  <c r="J31" i="364"/>
  <c r="I31" i="364"/>
  <c r="T30" i="364"/>
  <c r="S30" i="364"/>
  <c r="N30" i="364"/>
  <c r="O30" i="364"/>
  <c r="M30" i="364"/>
  <c r="J30" i="364"/>
  <c r="I30" i="364"/>
  <c r="T29" i="364"/>
  <c r="S29" i="364"/>
  <c r="N29" i="364"/>
  <c r="O29" i="364"/>
  <c r="M29" i="364"/>
  <c r="J29" i="364"/>
  <c r="I29" i="364"/>
  <c r="T28" i="364"/>
  <c r="S28" i="364"/>
  <c r="N28" i="364"/>
  <c r="O28" i="364"/>
  <c r="M28" i="364"/>
  <c r="J28" i="364"/>
  <c r="I28" i="364"/>
  <c r="T27" i="364"/>
  <c r="S27" i="364"/>
  <c r="N27" i="364"/>
  <c r="O27" i="364"/>
  <c r="M27" i="364"/>
  <c r="J27" i="364"/>
  <c r="I27" i="364"/>
  <c r="T26" i="364"/>
  <c r="S26" i="364"/>
  <c r="N26" i="364"/>
  <c r="O26" i="364"/>
  <c r="M26" i="364"/>
  <c r="J26" i="364"/>
  <c r="I26" i="364"/>
  <c r="T25" i="364"/>
  <c r="S25" i="364"/>
  <c r="N25" i="364"/>
  <c r="O25" i="364"/>
  <c r="M25" i="364"/>
  <c r="J25" i="364"/>
  <c r="I25" i="364"/>
  <c r="T24" i="364"/>
  <c r="S24" i="364"/>
  <c r="N24" i="364"/>
  <c r="O24" i="364"/>
  <c r="M24" i="364"/>
  <c r="J24" i="364"/>
  <c r="I24" i="364"/>
  <c r="T23" i="364"/>
  <c r="S23" i="364"/>
  <c r="N23" i="364"/>
  <c r="O23" i="364"/>
  <c r="M23" i="364"/>
  <c r="J23" i="364"/>
  <c r="I23" i="364"/>
  <c r="T22" i="364"/>
  <c r="S22" i="364"/>
  <c r="N22" i="364"/>
  <c r="O22" i="364"/>
  <c r="M22" i="364"/>
  <c r="J22" i="364"/>
  <c r="I22" i="364"/>
  <c r="T21" i="364"/>
  <c r="S21" i="364"/>
  <c r="N21" i="364"/>
  <c r="O21" i="364"/>
  <c r="M21" i="364"/>
  <c r="J21" i="364"/>
  <c r="I21" i="364"/>
  <c r="T20" i="364"/>
  <c r="S20" i="364"/>
  <c r="O20" i="364"/>
  <c r="J20" i="364"/>
  <c r="I20" i="364"/>
  <c r="T19" i="364"/>
  <c r="S19" i="364"/>
  <c r="N19" i="364"/>
  <c r="O19" i="364"/>
  <c r="M19" i="364"/>
  <c r="J19" i="364"/>
  <c r="I19" i="364"/>
  <c r="T18" i="364"/>
  <c r="S18" i="364"/>
  <c r="N18" i="364"/>
  <c r="O18" i="364"/>
  <c r="M18" i="364"/>
  <c r="J18" i="364"/>
  <c r="I18" i="364"/>
  <c r="T17" i="364"/>
  <c r="S17" i="364"/>
  <c r="N17" i="364"/>
  <c r="O17" i="364"/>
  <c r="M17" i="364"/>
  <c r="J17" i="364"/>
  <c r="I17" i="364"/>
  <c r="T16" i="364"/>
  <c r="S16" i="364"/>
  <c r="N16" i="364"/>
  <c r="O16" i="364"/>
  <c r="M16" i="364"/>
  <c r="J16" i="364"/>
  <c r="I16" i="364"/>
  <c r="T15" i="364"/>
  <c r="S15" i="364"/>
  <c r="N15" i="364"/>
  <c r="O15" i="364"/>
  <c r="M15" i="364"/>
  <c r="J15" i="364"/>
  <c r="I15" i="364"/>
  <c r="T14" i="364"/>
  <c r="S14" i="364"/>
  <c r="N14" i="364"/>
  <c r="O14" i="364"/>
  <c r="M14" i="364"/>
  <c r="J14" i="364"/>
  <c r="I14" i="364"/>
  <c r="T13" i="364"/>
  <c r="S13" i="364"/>
  <c r="N13" i="364"/>
  <c r="O13" i="364"/>
  <c r="M13" i="364"/>
  <c r="J13" i="364"/>
  <c r="I13" i="364"/>
  <c r="T12" i="364"/>
  <c r="S12" i="364"/>
  <c r="N12" i="364"/>
  <c r="O12" i="364"/>
  <c r="M12" i="364"/>
  <c r="J12" i="364"/>
  <c r="I12" i="364"/>
  <c r="T11" i="364"/>
  <c r="S11" i="364"/>
  <c r="N11" i="364"/>
  <c r="O11" i="364"/>
  <c r="M11" i="364"/>
  <c r="J11" i="364"/>
  <c r="I11" i="364"/>
  <c r="T10" i="364"/>
  <c r="AC5" i="364"/>
  <c r="S10" i="364"/>
  <c r="N10" i="364"/>
  <c r="O10" i="364"/>
  <c r="M10" i="364"/>
  <c r="J10" i="364"/>
  <c r="I10" i="364"/>
  <c r="T9" i="364"/>
  <c r="S9" i="364"/>
  <c r="N9" i="364"/>
  <c r="O9" i="364"/>
  <c r="M9" i="364"/>
  <c r="J9" i="364"/>
  <c r="I9" i="364"/>
  <c r="T8" i="364"/>
  <c r="S8" i="364"/>
  <c r="N8" i="364"/>
  <c r="O8" i="364"/>
  <c r="M8" i="364"/>
  <c r="J8" i="364"/>
  <c r="I8" i="364"/>
  <c r="T7" i="364"/>
  <c r="S7" i="364"/>
  <c r="N7" i="364"/>
  <c r="O7" i="364"/>
  <c r="M7" i="364"/>
  <c r="J7" i="364"/>
  <c r="I7" i="364"/>
  <c r="T6" i="364"/>
  <c r="AG5" i="364"/>
  <c r="S6" i="364"/>
  <c r="N6" i="364"/>
  <c r="O6" i="364"/>
  <c r="M6" i="364"/>
  <c r="J6" i="364"/>
  <c r="I6" i="364"/>
  <c r="AH5" i="364"/>
  <c r="AF6" i="364"/>
  <c r="T5" i="364"/>
  <c r="AE5" i="364"/>
  <c r="S5" i="364"/>
  <c r="N5" i="364"/>
  <c r="O5" i="364"/>
  <c r="M5" i="364"/>
  <c r="J5" i="364"/>
  <c r="I5" i="364"/>
  <c r="AH5" i="362"/>
  <c r="AF6" i="362"/>
  <c r="R54" i="362"/>
  <c r="L54" i="362"/>
  <c r="K54" i="362"/>
  <c r="H54" i="362"/>
  <c r="G54" i="362"/>
  <c r="F54" i="362"/>
  <c r="P54" i="362"/>
  <c r="E54" i="362"/>
  <c r="I54" i="362"/>
  <c r="T53" i="362"/>
  <c r="S53" i="362"/>
  <c r="N53" i="362"/>
  <c r="O53" i="362"/>
  <c r="M53" i="362"/>
  <c r="J53" i="362"/>
  <c r="I53" i="362"/>
  <c r="T52" i="362"/>
  <c r="S52" i="362"/>
  <c r="N52" i="362"/>
  <c r="O52" i="362"/>
  <c r="M52" i="362"/>
  <c r="J52" i="362"/>
  <c r="I52" i="362"/>
  <c r="T51" i="362"/>
  <c r="S51" i="362"/>
  <c r="N51" i="362"/>
  <c r="O51" i="362"/>
  <c r="M51" i="362"/>
  <c r="J51" i="362"/>
  <c r="I51" i="362"/>
  <c r="T50" i="362"/>
  <c r="S50" i="362"/>
  <c r="N50" i="362"/>
  <c r="O50" i="362"/>
  <c r="M50" i="362"/>
  <c r="J50" i="362"/>
  <c r="I50" i="362"/>
  <c r="T49" i="362"/>
  <c r="S49" i="362"/>
  <c r="N49" i="362"/>
  <c r="O49" i="362"/>
  <c r="M49" i="362"/>
  <c r="J49" i="362"/>
  <c r="I49" i="362"/>
  <c r="T48" i="362"/>
  <c r="S48" i="362"/>
  <c r="N48" i="362"/>
  <c r="O48" i="362"/>
  <c r="M48" i="362"/>
  <c r="J48" i="362"/>
  <c r="I48" i="362"/>
  <c r="T47" i="362"/>
  <c r="S47" i="362"/>
  <c r="N47" i="362"/>
  <c r="O47" i="362"/>
  <c r="M47" i="362"/>
  <c r="J47" i="362"/>
  <c r="I47" i="362"/>
  <c r="T46" i="362"/>
  <c r="S46" i="362"/>
  <c r="N46" i="362"/>
  <c r="O46" i="362"/>
  <c r="M46" i="362"/>
  <c r="J46" i="362"/>
  <c r="I46" i="362"/>
  <c r="T45" i="362"/>
  <c r="S45" i="362"/>
  <c r="N45" i="362"/>
  <c r="O45" i="362"/>
  <c r="M45" i="362"/>
  <c r="J45" i="362"/>
  <c r="I45" i="362"/>
  <c r="T44" i="362"/>
  <c r="S44" i="362"/>
  <c r="N44" i="362"/>
  <c r="O44" i="362"/>
  <c r="M44" i="362"/>
  <c r="J44" i="362"/>
  <c r="I44" i="362"/>
  <c r="T43" i="362"/>
  <c r="S43" i="362"/>
  <c r="N43" i="362"/>
  <c r="O43" i="362"/>
  <c r="M43" i="362"/>
  <c r="J43" i="362"/>
  <c r="I43" i="362"/>
  <c r="T42" i="362"/>
  <c r="S42" i="362"/>
  <c r="N42" i="362"/>
  <c r="O42" i="362"/>
  <c r="M42" i="362"/>
  <c r="J42" i="362"/>
  <c r="I42" i="362"/>
  <c r="T41" i="362"/>
  <c r="S41" i="362"/>
  <c r="N41" i="362"/>
  <c r="O41" i="362"/>
  <c r="M41" i="362"/>
  <c r="J41" i="362"/>
  <c r="I41" i="362"/>
  <c r="T40" i="362"/>
  <c r="S40" i="362"/>
  <c r="N40" i="362"/>
  <c r="O40" i="362"/>
  <c r="M40" i="362"/>
  <c r="J40" i="362"/>
  <c r="I40" i="362"/>
  <c r="T39" i="362"/>
  <c r="S39" i="362"/>
  <c r="N39" i="362"/>
  <c r="O39" i="362"/>
  <c r="M39" i="362"/>
  <c r="J39" i="362"/>
  <c r="I39" i="362"/>
  <c r="T38" i="362"/>
  <c r="S38" i="362"/>
  <c r="N38" i="362"/>
  <c r="O38" i="362"/>
  <c r="M38" i="362"/>
  <c r="J38" i="362"/>
  <c r="I38" i="362"/>
  <c r="T37" i="362"/>
  <c r="S37" i="362"/>
  <c r="N37" i="362"/>
  <c r="O37" i="362"/>
  <c r="M37" i="362"/>
  <c r="J37" i="362"/>
  <c r="I37" i="362"/>
  <c r="T36" i="362"/>
  <c r="S36" i="362"/>
  <c r="N36" i="362"/>
  <c r="O36" i="362"/>
  <c r="M36" i="362"/>
  <c r="J36" i="362"/>
  <c r="I36" i="362"/>
  <c r="T35" i="362"/>
  <c r="S35" i="362"/>
  <c r="N35" i="362"/>
  <c r="O35" i="362"/>
  <c r="M35" i="362"/>
  <c r="J35" i="362"/>
  <c r="I35" i="362"/>
  <c r="T34" i="362"/>
  <c r="S34" i="362"/>
  <c r="O34" i="362"/>
  <c r="J34" i="362"/>
  <c r="I34" i="362"/>
  <c r="T33" i="362"/>
  <c r="S33" i="362"/>
  <c r="N33" i="362"/>
  <c r="O33" i="362"/>
  <c r="M33" i="362"/>
  <c r="J33" i="362"/>
  <c r="I33" i="362"/>
  <c r="T32" i="362"/>
  <c r="S32" i="362"/>
  <c r="N32" i="362"/>
  <c r="O32" i="362"/>
  <c r="M32" i="362"/>
  <c r="J32" i="362"/>
  <c r="I32" i="362"/>
  <c r="T31" i="362"/>
  <c r="S31" i="362"/>
  <c r="N31" i="362"/>
  <c r="O31" i="362"/>
  <c r="M31" i="362"/>
  <c r="J31" i="362"/>
  <c r="I31" i="362"/>
  <c r="T30" i="362"/>
  <c r="S30" i="362"/>
  <c r="N30" i="362"/>
  <c r="O30" i="362"/>
  <c r="M30" i="362"/>
  <c r="J30" i="362"/>
  <c r="I30" i="362"/>
  <c r="T29" i="362"/>
  <c r="S29" i="362"/>
  <c r="N29" i="362"/>
  <c r="O29" i="362"/>
  <c r="M29" i="362"/>
  <c r="J29" i="362"/>
  <c r="I29" i="362"/>
  <c r="T28" i="362"/>
  <c r="S28" i="362"/>
  <c r="N28" i="362"/>
  <c r="O28" i="362"/>
  <c r="M28" i="362"/>
  <c r="J28" i="362"/>
  <c r="I28" i="362"/>
  <c r="T27" i="362"/>
  <c r="S27" i="362"/>
  <c r="N27" i="362"/>
  <c r="O27" i="362"/>
  <c r="M27" i="362"/>
  <c r="J27" i="362"/>
  <c r="I27" i="362"/>
  <c r="T26" i="362"/>
  <c r="S26" i="362"/>
  <c r="N26" i="362"/>
  <c r="O26" i="362"/>
  <c r="M26" i="362"/>
  <c r="J26" i="362"/>
  <c r="I26" i="362"/>
  <c r="T25" i="362"/>
  <c r="S25" i="362"/>
  <c r="N25" i="362"/>
  <c r="O25" i="362"/>
  <c r="M25" i="362"/>
  <c r="J25" i="362"/>
  <c r="I25" i="362"/>
  <c r="T24" i="362"/>
  <c r="S24" i="362"/>
  <c r="N24" i="362"/>
  <c r="O24" i="362"/>
  <c r="M24" i="362"/>
  <c r="J24" i="362"/>
  <c r="I24" i="362"/>
  <c r="T23" i="362"/>
  <c r="S23" i="362"/>
  <c r="N23" i="362"/>
  <c r="O23" i="362"/>
  <c r="M23" i="362"/>
  <c r="J23" i="362"/>
  <c r="I23" i="362"/>
  <c r="T22" i="362"/>
  <c r="S22" i="362"/>
  <c r="N22" i="362"/>
  <c r="O22" i="362"/>
  <c r="M22" i="362"/>
  <c r="J22" i="362"/>
  <c r="I22" i="362"/>
  <c r="T21" i="362"/>
  <c r="S21" i="362"/>
  <c r="N21" i="362"/>
  <c r="O21" i="362"/>
  <c r="M21" i="362"/>
  <c r="J21" i="362"/>
  <c r="I21" i="362"/>
  <c r="T20" i="362"/>
  <c r="S20" i="362"/>
  <c r="O20" i="362"/>
  <c r="J20" i="362"/>
  <c r="I20" i="362"/>
  <c r="T19" i="362"/>
  <c r="S19" i="362"/>
  <c r="N19" i="362"/>
  <c r="O19" i="362"/>
  <c r="M19" i="362"/>
  <c r="J19" i="362"/>
  <c r="I19" i="362"/>
  <c r="T18" i="362"/>
  <c r="S18" i="362"/>
  <c r="N18" i="362"/>
  <c r="O18" i="362"/>
  <c r="M18" i="362"/>
  <c r="J18" i="362"/>
  <c r="I18" i="362"/>
  <c r="T17" i="362"/>
  <c r="S17" i="362"/>
  <c r="N17" i="362"/>
  <c r="O17" i="362"/>
  <c r="M17" i="362"/>
  <c r="J17" i="362"/>
  <c r="I17" i="362"/>
  <c r="T16" i="362"/>
  <c r="S16" i="362"/>
  <c r="N16" i="362"/>
  <c r="O16" i="362"/>
  <c r="M16" i="362"/>
  <c r="J16" i="362"/>
  <c r="I16" i="362"/>
  <c r="T15" i="362"/>
  <c r="S15" i="362"/>
  <c r="N15" i="362"/>
  <c r="O15" i="362"/>
  <c r="M15" i="362"/>
  <c r="J15" i="362"/>
  <c r="I15" i="362"/>
  <c r="T14" i="362"/>
  <c r="S14" i="362"/>
  <c r="N14" i="362"/>
  <c r="O14" i="362"/>
  <c r="M14" i="362"/>
  <c r="J14" i="362"/>
  <c r="I14" i="362"/>
  <c r="T13" i="362"/>
  <c r="S13" i="362"/>
  <c r="N13" i="362"/>
  <c r="O13" i="362"/>
  <c r="M13" i="362"/>
  <c r="J13" i="362"/>
  <c r="I13" i="362"/>
  <c r="T12" i="362"/>
  <c r="S12" i="362"/>
  <c r="N12" i="362"/>
  <c r="O12" i="362"/>
  <c r="M12" i="362"/>
  <c r="J12" i="362"/>
  <c r="I12" i="362"/>
  <c r="T11" i="362"/>
  <c r="S11" i="362"/>
  <c r="N11" i="362"/>
  <c r="O11" i="362"/>
  <c r="M11" i="362"/>
  <c r="J11" i="362"/>
  <c r="I11" i="362"/>
  <c r="T10" i="362"/>
  <c r="AC5" i="362"/>
  <c r="S10" i="362"/>
  <c r="N10" i="362"/>
  <c r="O10" i="362"/>
  <c r="M10" i="362"/>
  <c r="J10" i="362"/>
  <c r="I10" i="362"/>
  <c r="T9" i="362"/>
  <c r="S9" i="362"/>
  <c r="N9" i="362"/>
  <c r="O9" i="362"/>
  <c r="M9" i="362"/>
  <c r="J9" i="362"/>
  <c r="I9" i="362"/>
  <c r="T8" i="362"/>
  <c r="S8" i="362"/>
  <c r="N8" i="362"/>
  <c r="O8" i="362"/>
  <c r="M8" i="362"/>
  <c r="J8" i="362"/>
  <c r="I8" i="362"/>
  <c r="T7" i="362"/>
  <c r="S7" i="362"/>
  <c r="N7" i="362"/>
  <c r="O7" i="362"/>
  <c r="M7" i="362"/>
  <c r="J7" i="362"/>
  <c r="I7" i="362"/>
  <c r="T6" i="362"/>
  <c r="AG5" i="362"/>
  <c r="S6" i="362"/>
  <c r="N6" i="362"/>
  <c r="O6" i="362"/>
  <c r="M6" i="362"/>
  <c r="J6" i="362"/>
  <c r="I6" i="362"/>
  <c r="T5" i="362"/>
  <c r="S5" i="362"/>
  <c r="N5" i="362"/>
  <c r="O5" i="362"/>
  <c r="M5" i="362"/>
  <c r="J5" i="362"/>
  <c r="I5" i="362"/>
  <c r="R54" i="361"/>
  <c r="L54" i="361"/>
  <c r="K54" i="361"/>
  <c r="H54" i="361"/>
  <c r="G54" i="361"/>
  <c r="F54" i="361"/>
  <c r="T54" i="361"/>
  <c r="E54" i="361"/>
  <c r="T53" i="361"/>
  <c r="S53" i="361"/>
  <c r="N53" i="361"/>
  <c r="O53" i="361"/>
  <c r="M53" i="361"/>
  <c r="J53" i="361"/>
  <c r="I53" i="361"/>
  <c r="T52" i="361"/>
  <c r="S52" i="361"/>
  <c r="N52" i="361"/>
  <c r="O52" i="361"/>
  <c r="M52" i="361"/>
  <c r="J52" i="361"/>
  <c r="I52" i="361"/>
  <c r="T51" i="361"/>
  <c r="S51" i="361"/>
  <c r="N51" i="361"/>
  <c r="O51" i="361"/>
  <c r="M51" i="361"/>
  <c r="J51" i="361"/>
  <c r="I51" i="361"/>
  <c r="T50" i="361"/>
  <c r="S50" i="361"/>
  <c r="N50" i="361"/>
  <c r="O50" i="361"/>
  <c r="M50" i="361"/>
  <c r="J50" i="361"/>
  <c r="I50" i="361"/>
  <c r="T49" i="361"/>
  <c r="S49" i="361"/>
  <c r="N49" i="361"/>
  <c r="O49" i="361"/>
  <c r="M49" i="361"/>
  <c r="J49" i="361"/>
  <c r="I49" i="361"/>
  <c r="T48" i="361"/>
  <c r="S48" i="361"/>
  <c r="N48" i="361"/>
  <c r="O48" i="361"/>
  <c r="M48" i="361"/>
  <c r="J48" i="361"/>
  <c r="I48" i="361"/>
  <c r="T47" i="361"/>
  <c r="S47" i="361"/>
  <c r="N47" i="361"/>
  <c r="O47" i="361"/>
  <c r="M47" i="361"/>
  <c r="J47" i="361"/>
  <c r="I47" i="361"/>
  <c r="T46" i="361"/>
  <c r="S46" i="361"/>
  <c r="N46" i="361"/>
  <c r="O46" i="361"/>
  <c r="M46" i="361"/>
  <c r="J46" i="361"/>
  <c r="I46" i="361"/>
  <c r="T45" i="361"/>
  <c r="S45" i="361"/>
  <c r="N45" i="361"/>
  <c r="O45" i="361"/>
  <c r="M45" i="361"/>
  <c r="J45" i="361"/>
  <c r="I45" i="361"/>
  <c r="T44" i="361"/>
  <c r="S44" i="361"/>
  <c r="N44" i="361"/>
  <c r="O44" i="361"/>
  <c r="M44" i="361"/>
  <c r="J44" i="361"/>
  <c r="I44" i="361"/>
  <c r="T43" i="361"/>
  <c r="S43" i="361"/>
  <c r="N43" i="361"/>
  <c r="O43" i="361"/>
  <c r="M43" i="361"/>
  <c r="J43" i="361"/>
  <c r="I43" i="361"/>
  <c r="T42" i="361"/>
  <c r="S42" i="361"/>
  <c r="N42" i="361"/>
  <c r="O42" i="361"/>
  <c r="M42" i="361"/>
  <c r="J42" i="361"/>
  <c r="I42" i="361"/>
  <c r="T41" i="361"/>
  <c r="S41" i="361"/>
  <c r="N41" i="361"/>
  <c r="O41" i="361"/>
  <c r="M41" i="361"/>
  <c r="J41" i="361"/>
  <c r="I41" i="361"/>
  <c r="T40" i="361"/>
  <c r="S40" i="361"/>
  <c r="N40" i="361"/>
  <c r="O40" i="361"/>
  <c r="M40" i="361"/>
  <c r="J40" i="361"/>
  <c r="I40" i="361"/>
  <c r="T39" i="361"/>
  <c r="S39" i="361"/>
  <c r="N39" i="361"/>
  <c r="O39" i="361"/>
  <c r="M39" i="361"/>
  <c r="J39" i="361"/>
  <c r="I39" i="361"/>
  <c r="T38" i="361"/>
  <c r="S38" i="361"/>
  <c r="N38" i="361"/>
  <c r="O38" i="361"/>
  <c r="M38" i="361"/>
  <c r="J38" i="361"/>
  <c r="I38" i="361"/>
  <c r="T37" i="361"/>
  <c r="S37" i="361"/>
  <c r="N37" i="361"/>
  <c r="O37" i="361"/>
  <c r="M37" i="361"/>
  <c r="J37" i="361"/>
  <c r="I37" i="361"/>
  <c r="T36" i="361"/>
  <c r="S36" i="361"/>
  <c r="N36" i="361"/>
  <c r="O36" i="361"/>
  <c r="M36" i="361"/>
  <c r="J36" i="361"/>
  <c r="I36" i="361"/>
  <c r="T35" i="361"/>
  <c r="S35" i="361"/>
  <c r="N35" i="361"/>
  <c r="O35" i="361"/>
  <c r="M35" i="361"/>
  <c r="J35" i="361"/>
  <c r="I35" i="361"/>
  <c r="T34" i="361"/>
  <c r="S34" i="361"/>
  <c r="O34" i="361"/>
  <c r="J34" i="361"/>
  <c r="I34" i="361"/>
  <c r="T33" i="361"/>
  <c r="S33" i="361"/>
  <c r="N33" i="361"/>
  <c r="O33" i="361"/>
  <c r="M33" i="361"/>
  <c r="J33" i="361"/>
  <c r="I33" i="361"/>
  <c r="T32" i="361"/>
  <c r="S32" i="361"/>
  <c r="N32" i="361"/>
  <c r="O32" i="361"/>
  <c r="M32" i="361"/>
  <c r="J32" i="361"/>
  <c r="I32" i="361"/>
  <c r="T31" i="361"/>
  <c r="S31" i="361"/>
  <c r="N31" i="361"/>
  <c r="O31" i="361"/>
  <c r="M31" i="361"/>
  <c r="J31" i="361"/>
  <c r="I31" i="361"/>
  <c r="T30" i="361"/>
  <c r="S30" i="361"/>
  <c r="N30" i="361"/>
  <c r="O30" i="361"/>
  <c r="M30" i="361"/>
  <c r="J30" i="361"/>
  <c r="I30" i="361"/>
  <c r="T29" i="361"/>
  <c r="S29" i="361"/>
  <c r="N29" i="361"/>
  <c r="O29" i="361"/>
  <c r="M29" i="361"/>
  <c r="J29" i="361"/>
  <c r="I29" i="361"/>
  <c r="T28" i="361"/>
  <c r="S28" i="361"/>
  <c r="N28" i="361"/>
  <c r="O28" i="361"/>
  <c r="M28" i="361"/>
  <c r="J28" i="361"/>
  <c r="I28" i="361"/>
  <c r="T27" i="361"/>
  <c r="S27" i="361"/>
  <c r="N27" i="361"/>
  <c r="O27" i="361"/>
  <c r="M27" i="361"/>
  <c r="J27" i="361"/>
  <c r="I27" i="361"/>
  <c r="T26" i="361"/>
  <c r="S26" i="361"/>
  <c r="N26" i="361"/>
  <c r="O26" i="361"/>
  <c r="M26" i="361"/>
  <c r="J26" i="361"/>
  <c r="I26" i="361"/>
  <c r="T25" i="361"/>
  <c r="S25" i="361"/>
  <c r="N25" i="361"/>
  <c r="O25" i="361"/>
  <c r="M25" i="361"/>
  <c r="J25" i="361"/>
  <c r="I25" i="361"/>
  <c r="T24" i="361"/>
  <c r="S24" i="361"/>
  <c r="N24" i="361"/>
  <c r="O24" i="361"/>
  <c r="M24" i="361"/>
  <c r="J24" i="361"/>
  <c r="I24" i="361"/>
  <c r="T23" i="361"/>
  <c r="S23" i="361"/>
  <c r="N23" i="361"/>
  <c r="O23" i="361"/>
  <c r="M23" i="361"/>
  <c r="J23" i="361"/>
  <c r="I23" i="361"/>
  <c r="T22" i="361"/>
  <c r="S22" i="361"/>
  <c r="N22" i="361"/>
  <c r="O22" i="361"/>
  <c r="M22" i="361"/>
  <c r="J22" i="361"/>
  <c r="I22" i="361"/>
  <c r="T21" i="361"/>
  <c r="S21" i="361"/>
  <c r="N21" i="361"/>
  <c r="O21" i="361"/>
  <c r="M21" i="361"/>
  <c r="J21" i="361"/>
  <c r="I21" i="361"/>
  <c r="T20" i="361"/>
  <c r="S20" i="361"/>
  <c r="O20" i="361"/>
  <c r="J20" i="361"/>
  <c r="I20" i="361"/>
  <c r="T19" i="361"/>
  <c r="S19" i="361"/>
  <c r="N19" i="361"/>
  <c r="O19" i="361"/>
  <c r="M19" i="361"/>
  <c r="J19" i="361"/>
  <c r="I19" i="361"/>
  <c r="T18" i="361"/>
  <c r="S18" i="361"/>
  <c r="N18" i="361"/>
  <c r="O18" i="361"/>
  <c r="M18" i="361"/>
  <c r="J18" i="361"/>
  <c r="I18" i="361"/>
  <c r="T17" i="361"/>
  <c r="S17" i="361"/>
  <c r="N17" i="361"/>
  <c r="O17" i="361"/>
  <c r="M17" i="361"/>
  <c r="J17" i="361"/>
  <c r="I17" i="361"/>
  <c r="T16" i="361"/>
  <c r="S16" i="361"/>
  <c r="N16" i="361"/>
  <c r="O16" i="361"/>
  <c r="M16" i="361"/>
  <c r="J16" i="361"/>
  <c r="I16" i="361"/>
  <c r="T15" i="361"/>
  <c r="S15" i="361"/>
  <c r="N15" i="361"/>
  <c r="O15" i="361"/>
  <c r="M15" i="361"/>
  <c r="J15" i="361"/>
  <c r="I15" i="361"/>
  <c r="T14" i="361"/>
  <c r="S14" i="361"/>
  <c r="N14" i="361"/>
  <c r="O14" i="361"/>
  <c r="M14" i="361"/>
  <c r="J14" i="361"/>
  <c r="I14" i="361"/>
  <c r="T13" i="361"/>
  <c r="S13" i="361"/>
  <c r="N13" i="361"/>
  <c r="O13" i="361"/>
  <c r="M13" i="361"/>
  <c r="J13" i="361"/>
  <c r="I13" i="361"/>
  <c r="T12" i="361"/>
  <c r="S12" i="361"/>
  <c r="N12" i="361"/>
  <c r="O12" i="361"/>
  <c r="M12" i="361"/>
  <c r="J12" i="361"/>
  <c r="I12" i="361"/>
  <c r="T11" i="361"/>
  <c r="S11" i="361"/>
  <c r="N11" i="361"/>
  <c r="O11" i="361"/>
  <c r="M11" i="361"/>
  <c r="J11" i="361"/>
  <c r="I11" i="361"/>
  <c r="T10" i="361"/>
  <c r="S10" i="361"/>
  <c r="N10" i="361"/>
  <c r="O10" i="361"/>
  <c r="M10" i="361"/>
  <c r="J10" i="361"/>
  <c r="I10" i="361"/>
  <c r="T9" i="361"/>
  <c r="S9" i="361"/>
  <c r="N9" i="361"/>
  <c r="O9" i="361"/>
  <c r="M9" i="361"/>
  <c r="J9" i="361"/>
  <c r="I9" i="361"/>
  <c r="T8" i="361"/>
  <c r="S8" i="361"/>
  <c r="N8" i="361"/>
  <c r="O8" i="361"/>
  <c r="M8" i="361"/>
  <c r="J8" i="361"/>
  <c r="I8" i="361"/>
  <c r="T7" i="361"/>
  <c r="S7" i="361"/>
  <c r="N7" i="361"/>
  <c r="O7" i="361"/>
  <c r="M7" i="361"/>
  <c r="J7" i="361"/>
  <c r="I7" i="361"/>
  <c r="T6" i="361"/>
  <c r="AG5" i="361"/>
  <c r="S6" i="361"/>
  <c r="N6" i="361"/>
  <c r="O6" i="361"/>
  <c r="M6" i="361"/>
  <c r="J6" i="361"/>
  <c r="I6" i="361"/>
  <c r="AH5" i="361"/>
  <c r="V6" i="361"/>
  <c r="T5" i="361"/>
  <c r="S5" i="361"/>
  <c r="N5" i="361"/>
  <c r="O5" i="361"/>
  <c r="M5" i="361"/>
  <c r="J5" i="361"/>
  <c r="I5" i="361"/>
  <c r="R54" i="360"/>
  <c r="L54" i="360"/>
  <c r="K54" i="360"/>
  <c r="H54" i="360"/>
  <c r="G54" i="360"/>
  <c r="F54" i="360"/>
  <c r="N54" i="360"/>
  <c r="O54" i="360"/>
  <c r="E54" i="360"/>
  <c r="I54" i="360"/>
  <c r="T53" i="360"/>
  <c r="S53" i="360"/>
  <c r="N53" i="360"/>
  <c r="O53" i="360"/>
  <c r="M53" i="360"/>
  <c r="J53" i="360"/>
  <c r="I53" i="360"/>
  <c r="T52" i="360"/>
  <c r="S52" i="360"/>
  <c r="N52" i="360"/>
  <c r="O52" i="360"/>
  <c r="M52" i="360"/>
  <c r="J52" i="360"/>
  <c r="I52" i="360"/>
  <c r="T51" i="360"/>
  <c r="S51" i="360"/>
  <c r="N51" i="360"/>
  <c r="O51" i="360"/>
  <c r="M51" i="360"/>
  <c r="J51" i="360"/>
  <c r="I51" i="360"/>
  <c r="T50" i="360"/>
  <c r="S50" i="360"/>
  <c r="N50" i="360"/>
  <c r="O50" i="360"/>
  <c r="M50" i="360"/>
  <c r="J50" i="360"/>
  <c r="I50" i="360"/>
  <c r="T49" i="360"/>
  <c r="S49" i="360"/>
  <c r="N49" i="360"/>
  <c r="O49" i="360"/>
  <c r="M49" i="360"/>
  <c r="J49" i="360"/>
  <c r="I49" i="360"/>
  <c r="T48" i="360"/>
  <c r="S48" i="360"/>
  <c r="N48" i="360"/>
  <c r="O48" i="360"/>
  <c r="M48" i="360"/>
  <c r="J48" i="360"/>
  <c r="I48" i="360"/>
  <c r="T47" i="360"/>
  <c r="S47" i="360"/>
  <c r="N47" i="360"/>
  <c r="O47" i="360"/>
  <c r="M47" i="360"/>
  <c r="J47" i="360"/>
  <c r="I47" i="360"/>
  <c r="T46" i="360"/>
  <c r="S46" i="360"/>
  <c r="N46" i="360"/>
  <c r="O46" i="360"/>
  <c r="M46" i="360"/>
  <c r="J46" i="360"/>
  <c r="I46" i="360"/>
  <c r="T45" i="360"/>
  <c r="S45" i="360"/>
  <c r="N45" i="360"/>
  <c r="O45" i="360"/>
  <c r="M45" i="360"/>
  <c r="J45" i="360"/>
  <c r="I45" i="360"/>
  <c r="T44" i="360"/>
  <c r="S44" i="360"/>
  <c r="N44" i="360"/>
  <c r="O44" i="360"/>
  <c r="M44" i="360"/>
  <c r="J44" i="360"/>
  <c r="I44" i="360"/>
  <c r="T43" i="360"/>
  <c r="S43" i="360"/>
  <c r="N43" i="360"/>
  <c r="O43" i="360"/>
  <c r="M43" i="360"/>
  <c r="J43" i="360"/>
  <c r="I43" i="360"/>
  <c r="T42" i="360"/>
  <c r="S42" i="360"/>
  <c r="N42" i="360"/>
  <c r="O42" i="360"/>
  <c r="M42" i="360"/>
  <c r="J42" i="360"/>
  <c r="I42" i="360"/>
  <c r="T41" i="360"/>
  <c r="S41" i="360"/>
  <c r="N41" i="360"/>
  <c r="O41" i="360"/>
  <c r="M41" i="360"/>
  <c r="J41" i="360"/>
  <c r="I41" i="360"/>
  <c r="T40" i="360"/>
  <c r="S40" i="360"/>
  <c r="N40" i="360"/>
  <c r="O40" i="360"/>
  <c r="M40" i="360"/>
  <c r="J40" i="360"/>
  <c r="I40" i="360"/>
  <c r="T39" i="360"/>
  <c r="S39" i="360"/>
  <c r="N39" i="360"/>
  <c r="O39" i="360"/>
  <c r="M39" i="360"/>
  <c r="J39" i="360"/>
  <c r="I39" i="360"/>
  <c r="T38" i="360"/>
  <c r="S38" i="360"/>
  <c r="N38" i="360"/>
  <c r="O38" i="360"/>
  <c r="M38" i="360"/>
  <c r="J38" i="360"/>
  <c r="I38" i="360"/>
  <c r="T37" i="360"/>
  <c r="S37" i="360"/>
  <c r="N37" i="360"/>
  <c r="O37" i="360"/>
  <c r="M37" i="360"/>
  <c r="J37" i="360"/>
  <c r="I37" i="360"/>
  <c r="T36" i="360"/>
  <c r="S36" i="360"/>
  <c r="N36" i="360"/>
  <c r="O36" i="360"/>
  <c r="M36" i="360"/>
  <c r="J36" i="360"/>
  <c r="I36" i="360"/>
  <c r="T35" i="360"/>
  <c r="S35" i="360"/>
  <c r="N35" i="360"/>
  <c r="O35" i="360"/>
  <c r="M35" i="360"/>
  <c r="J35" i="360"/>
  <c r="I35" i="360"/>
  <c r="T34" i="360"/>
  <c r="S34" i="360"/>
  <c r="O34" i="360"/>
  <c r="J34" i="360"/>
  <c r="I34" i="360"/>
  <c r="T33" i="360"/>
  <c r="S33" i="360"/>
  <c r="N33" i="360"/>
  <c r="O33" i="360"/>
  <c r="M33" i="360"/>
  <c r="J33" i="360"/>
  <c r="I33" i="360"/>
  <c r="T32" i="360"/>
  <c r="S32" i="360"/>
  <c r="N32" i="360"/>
  <c r="O32" i="360"/>
  <c r="M32" i="360"/>
  <c r="J32" i="360"/>
  <c r="I32" i="360"/>
  <c r="T31" i="360"/>
  <c r="S31" i="360"/>
  <c r="N31" i="360"/>
  <c r="O31" i="360"/>
  <c r="M31" i="360"/>
  <c r="J31" i="360"/>
  <c r="I31" i="360"/>
  <c r="T30" i="360"/>
  <c r="S30" i="360"/>
  <c r="N30" i="360"/>
  <c r="O30" i="360"/>
  <c r="M30" i="360"/>
  <c r="J30" i="360"/>
  <c r="I30" i="360"/>
  <c r="T29" i="360"/>
  <c r="S29" i="360"/>
  <c r="N29" i="360"/>
  <c r="O29" i="360"/>
  <c r="M29" i="360"/>
  <c r="J29" i="360"/>
  <c r="I29" i="360"/>
  <c r="T28" i="360"/>
  <c r="S28" i="360"/>
  <c r="N28" i="360"/>
  <c r="O28" i="360"/>
  <c r="M28" i="360"/>
  <c r="J28" i="360"/>
  <c r="I28" i="360"/>
  <c r="T27" i="360"/>
  <c r="S27" i="360"/>
  <c r="N27" i="360"/>
  <c r="O27" i="360"/>
  <c r="M27" i="360"/>
  <c r="J27" i="360"/>
  <c r="I27" i="360"/>
  <c r="T26" i="360"/>
  <c r="S26" i="360"/>
  <c r="N26" i="360"/>
  <c r="O26" i="360"/>
  <c r="M26" i="360"/>
  <c r="J26" i="360"/>
  <c r="I26" i="360"/>
  <c r="T25" i="360"/>
  <c r="S25" i="360"/>
  <c r="N25" i="360"/>
  <c r="O25" i="360"/>
  <c r="M25" i="360"/>
  <c r="J25" i="360"/>
  <c r="I25" i="360"/>
  <c r="T24" i="360"/>
  <c r="S24" i="360"/>
  <c r="N24" i="360"/>
  <c r="O24" i="360"/>
  <c r="M24" i="360"/>
  <c r="J24" i="360"/>
  <c r="I24" i="360"/>
  <c r="T23" i="360"/>
  <c r="S23" i="360"/>
  <c r="N23" i="360"/>
  <c r="O23" i="360"/>
  <c r="M23" i="360"/>
  <c r="J23" i="360"/>
  <c r="I23" i="360"/>
  <c r="T22" i="360"/>
  <c r="S22" i="360"/>
  <c r="N22" i="360"/>
  <c r="O22" i="360"/>
  <c r="M22" i="360"/>
  <c r="J22" i="360"/>
  <c r="I22" i="360"/>
  <c r="T21" i="360"/>
  <c r="S21" i="360"/>
  <c r="N21" i="360"/>
  <c r="O21" i="360"/>
  <c r="M21" i="360"/>
  <c r="J21" i="360"/>
  <c r="I21" i="360"/>
  <c r="T20" i="360"/>
  <c r="S20" i="360"/>
  <c r="O20" i="360"/>
  <c r="J20" i="360"/>
  <c r="I20" i="360"/>
  <c r="T19" i="360"/>
  <c r="S19" i="360"/>
  <c r="N19" i="360"/>
  <c r="O19" i="360"/>
  <c r="M19" i="360"/>
  <c r="J19" i="360"/>
  <c r="I19" i="360"/>
  <c r="T18" i="360"/>
  <c r="S18" i="360"/>
  <c r="N18" i="360"/>
  <c r="O18" i="360"/>
  <c r="M18" i="360"/>
  <c r="J18" i="360"/>
  <c r="I18" i="360"/>
  <c r="T17" i="360"/>
  <c r="S17" i="360"/>
  <c r="N17" i="360"/>
  <c r="O17" i="360"/>
  <c r="M17" i="360"/>
  <c r="J17" i="360"/>
  <c r="I17" i="360"/>
  <c r="T16" i="360"/>
  <c r="S16" i="360"/>
  <c r="N16" i="360"/>
  <c r="O16" i="360"/>
  <c r="M16" i="360"/>
  <c r="J16" i="360"/>
  <c r="I16" i="360"/>
  <c r="T15" i="360"/>
  <c r="S15" i="360"/>
  <c r="N15" i="360"/>
  <c r="O15" i="360"/>
  <c r="M15" i="360"/>
  <c r="J15" i="360"/>
  <c r="I15" i="360"/>
  <c r="T14" i="360"/>
  <c r="S14" i="360"/>
  <c r="N14" i="360"/>
  <c r="O14" i="360"/>
  <c r="M14" i="360"/>
  <c r="J14" i="360"/>
  <c r="I14" i="360"/>
  <c r="T13" i="360"/>
  <c r="S13" i="360"/>
  <c r="N13" i="360"/>
  <c r="O13" i="360"/>
  <c r="M13" i="360"/>
  <c r="J13" i="360"/>
  <c r="I13" i="360"/>
  <c r="T12" i="360"/>
  <c r="S12" i="360"/>
  <c r="N12" i="360"/>
  <c r="O12" i="360"/>
  <c r="M12" i="360"/>
  <c r="J12" i="360"/>
  <c r="I12" i="360"/>
  <c r="T11" i="360"/>
  <c r="S11" i="360"/>
  <c r="N11" i="360"/>
  <c r="O11" i="360"/>
  <c r="M11" i="360"/>
  <c r="J11" i="360"/>
  <c r="I11" i="360"/>
  <c r="T10" i="360"/>
  <c r="S10" i="360"/>
  <c r="N10" i="360"/>
  <c r="O10" i="360"/>
  <c r="M10" i="360"/>
  <c r="J10" i="360"/>
  <c r="I10" i="360"/>
  <c r="T9" i="360"/>
  <c r="S9" i="360"/>
  <c r="N9" i="360"/>
  <c r="O9" i="360"/>
  <c r="M9" i="360"/>
  <c r="J9" i="360"/>
  <c r="I9" i="360"/>
  <c r="T8" i="360"/>
  <c r="S8" i="360"/>
  <c r="N8" i="360"/>
  <c r="O8" i="360"/>
  <c r="M8" i="360"/>
  <c r="J8" i="360"/>
  <c r="I8" i="360"/>
  <c r="T7" i="360"/>
  <c r="Y5" i="360"/>
  <c r="S7" i="360"/>
  <c r="N7" i="360"/>
  <c r="O7" i="360"/>
  <c r="M7" i="360"/>
  <c r="J7" i="360"/>
  <c r="I7" i="360"/>
  <c r="T6" i="360"/>
  <c r="S6" i="360"/>
  <c r="N6" i="360"/>
  <c r="O6" i="360"/>
  <c r="M6" i="360"/>
  <c r="J6" i="360"/>
  <c r="I6" i="360"/>
  <c r="AH5" i="360"/>
  <c r="AF6" i="360"/>
  <c r="T5" i="360"/>
  <c r="S5" i="360"/>
  <c r="N5" i="360"/>
  <c r="O5" i="360"/>
  <c r="M5" i="360"/>
  <c r="J5" i="360"/>
  <c r="I5" i="360"/>
  <c r="R54" i="359"/>
  <c r="L54" i="359"/>
  <c r="K54" i="359"/>
  <c r="H54" i="359"/>
  <c r="G54" i="359"/>
  <c r="F54" i="359"/>
  <c r="T54" i="359"/>
  <c r="E54" i="359"/>
  <c r="M54" i="359"/>
  <c r="T53" i="359"/>
  <c r="S53" i="359"/>
  <c r="N53" i="359"/>
  <c r="O53" i="359"/>
  <c r="M53" i="359"/>
  <c r="J53" i="359"/>
  <c r="I53" i="359"/>
  <c r="T52" i="359"/>
  <c r="S52" i="359"/>
  <c r="N52" i="359"/>
  <c r="O52" i="359"/>
  <c r="M52" i="359"/>
  <c r="J52" i="359"/>
  <c r="I52" i="359"/>
  <c r="T51" i="359"/>
  <c r="S51" i="359"/>
  <c r="N51" i="359"/>
  <c r="O51" i="359"/>
  <c r="M51" i="359"/>
  <c r="J51" i="359"/>
  <c r="I51" i="359"/>
  <c r="T50" i="359"/>
  <c r="S50" i="359"/>
  <c r="N50" i="359"/>
  <c r="O50" i="359"/>
  <c r="M50" i="359"/>
  <c r="J50" i="359"/>
  <c r="I50" i="359"/>
  <c r="T49" i="359"/>
  <c r="S49" i="359"/>
  <c r="N49" i="359"/>
  <c r="O49" i="359"/>
  <c r="M49" i="359"/>
  <c r="J49" i="359"/>
  <c r="I49" i="359"/>
  <c r="T48" i="359"/>
  <c r="S48" i="359"/>
  <c r="P48" i="359"/>
  <c r="N48" i="359"/>
  <c r="O48" i="359"/>
  <c r="M48" i="359"/>
  <c r="J48" i="359"/>
  <c r="I48" i="359"/>
  <c r="T47" i="359"/>
  <c r="S47" i="359"/>
  <c r="P47" i="359"/>
  <c r="N47" i="359"/>
  <c r="O47" i="359"/>
  <c r="M47" i="359"/>
  <c r="J47" i="359"/>
  <c r="I47" i="359"/>
  <c r="T46" i="359"/>
  <c r="S46" i="359"/>
  <c r="P46" i="359"/>
  <c r="N46" i="359"/>
  <c r="O46" i="359"/>
  <c r="M46" i="359"/>
  <c r="J46" i="359"/>
  <c r="I46" i="359"/>
  <c r="T45" i="359"/>
  <c r="S45" i="359"/>
  <c r="P45" i="359"/>
  <c r="N45" i="359"/>
  <c r="O45" i="359"/>
  <c r="M45" i="359"/>
  <c r="J45" i="359"/>
  <c r="I45" i="359"/>
  <c r="T44" i="359"/>
  <c r="S44" i="359"/>
  <c r="P44" i="359"/>
  <c r="N44" i="359"/>
  <c r="O44" i="359"/>
  <c r="M44" i="359"/>
  <c r="J44" i="359"/>
  <c r="I44" i="359"/>
  <c r="T43" i="359"/>
  <c r="S43" i="359"/>
  <c r="P43" i="359"/>
  <c r="N43" i="359"/>
  <c r="O43" i="359"/>
  <c r="M43" i="359"/>
  <c r="J43" i="359"/>
  <c r="I43" i="359"/>
  <c r="T42" i="359"/>
  <c r="S42" i="359"/>
  <c r="P42" i="359"/>
  <c r="N42" i="359"/>
  <c r="O42" i="359"/>
  <c r="M42" i="359"/>
  <c r="J42" i="359"/>
  <c r="I42" i="359"/>
  <c r="T41" i="359"/>
  <c r="S41" i="359"/>
  <c r="P41" i="359"/>
  <c r="N41" i="359"/>
  <c r="O41" i="359"/>
  <c r="M41" i="359"/>
  <c r="J41" i="359"/>
  <c r="I41" i="359"/>
  <c r="T40" i="359"/>
  <c r="S40" i="359"/>
  <c r="P40" i="359"/>
  <c r="N40" i="359"/>
  <c r="O40" i="359"/>
  <c r="M40" i="359"/>
  <c r="J40" i="359"/>
  <c r="I40" i="359"/>
  <c r="T39" i="359"/>
  <c r="S39" i="359"/>
  <c r="P39" i="359"/>
  <c r="N39" i="359"/>
  <c r="O39" i="359"/>
  <c r="M39" i="359"/>
  <c r="J39" i="359"/>
  <c r="I39" i="359"/>
  <c r="T38" i="359"/>
  <c r="S38" i="359"/>
  <c r="P38" i="359"/>
  <c r="N38" i="359"/>
  <c r="O38" i="359"/>
  <c r="M38" i="359"/>
  <c r="J38" i="359"/>
  <c r="I38" i="359"/>
  <c r="T37" i="359"/>
  <c r="S37" i="359"/>
  <c r="P37" i="359"/>
  <c r="N37" i="359"/>
  <c r="O37" i="359"/>
  <c r="M37" i="359"/>
  <c r="J37" i="359"/>
  <c r="I37" i="359"/>
  <c r="T36" i="359"/>
  <c r="S36" i="359"/>
  <c r="P36" i="359"/>
  <c r="N36" i="359"/>
  <c r="O36" i="359"/>
  <c r="M36" i="359"/>
  <c r="J36" i="359"/>
  <c r="I36" i="359"/>
  <c r="T35" i="359"/>
  <c r="S35" i="359"/>
  <c r="P35" i="359"/>
  <c r="N35" i="359"/>
  <c r="O35" i="359"/>
  <c r="M35" i="359"/>
  <c r="J35" i="359"/>
  <c r="I35" i="359"/>
  <c r="T34" i="359"/>
  <c r="S34" i="359"/>
  <c r="P34" i="359"/>
  <c r="O34" i="359"/>
  <c r="J34" i="359"/>
  <c r="I34" i="359"/>
  <c r="T33" i="359"/>
  <c r="S33" i="359"/>
  <c r="P33" i="359"/>
  <c r="N33" i="359"/>
  <c r="O33" i="359"/>
  <c r="M33" i="359"/>
  <c r="J33" i="359"/>
  <c r="I33" i="359"/>
  <c r="T32" i="359"/>
  <c r="S32" i="359"/>
  <c r="P32" i="359"/>
  <c r="N32" i="359"/>
  <c r="O32" i="359"/>
  <c r="M32" i="359"/>
  <c r="J32" i="359"/>
  <c r="I32" i="359"/>
  <c r="T31" i="359"/>
  <c r="S31" i="359"/>
  <c r="P31" i="359"/>
  <c r="N31" i="359"/>
  <c r="O31" i="359"/>
  <c r="M31" i="359"/>
  <c r="J31" i="359"/>
  <c r="I31" i="359"/>
  <c r="T30" i="359"/>
  <c r="S30" i="359"/>
  <c r="P30" i="359"/>
  <c r="N30" i="359"/>
  <c r="O30" i="359"/>
  <c r="M30" i="359"/>
  <c r="J30" i="359"/>
  <c r="I30" i="359"/>
  <c r="T29" i="359"/>
  <c r="S29" i="359"/>
  <c r="P29" i="359"/>
  <c r="N29" i="359"/>
  <c r="O29" i="359"/>
  <c r="M29" i="359"/>
  <c r="J29" i="359"/>
  <c r="I29" i="359"/>
  <c r="T28" i="359"/>
  <c r="S28" i="359"/>
  <c r="P28" i="359"/>
  <c r="N28" i="359"/>
  <c r="O28" i="359"/>
  <c r="M28" i="359"/>
  <c r="J28" i="359"/>
  <c r="I28" i="359"/>
  <c r="T27" i="359"/>
  <c r="S27" i="359"/>
  <c r="P27" i="359"/>
  <c r="N27" i="359"/>
  <c r="O27" i="359"/>
  <c r="M27" i="359"/>
  <c r="J27" i="359"/>
  <c r="I27" i="359"/>
  <c r="T26" i="359"/>
  <c r="S26" i="359"/>
  <c r="P26" i="359"/>
  <c r="N26" i="359"/>
  <c r="O26" i="359"/>
  <c r="M26" i="359"/>
  <c r="J26" i="359"/>
  <c r="I26" i="359"/>
  <c r="T25" i="359"/>
  <c r="S25" i="359"/>
  <c r="P25" i="359"/>
  <c r="N25" i="359"/>
  <c r="O25" i="359"/>
  <c r="M25" i="359"/>
  <c r="J25" i="359"/>
  <c r="I25" i="359"/>
  <c r="T24" i="359"/>
  <c r="S24" i="359"/>
  <c r="P24" i="359"/>
  <c r="N24" i="359"/>
  <c r="O24" i="359"/>
  <c r="M24" i="359"/>
  <c r="J24" i="359"/>
  <c r="I24" i="359"/>
  <c r="T23" i="359"/>
  <c r="S23" i="359"/>
  <c r="P23" i="359"/>
  <c r="N23" i="359"/>
  <c r="O23" i="359"/>
  <c r="M23" i="359"/>
  <c r="J23" i="359"/>
  <c r="I23" i="359"/>
  <c r="T22" i="359"/>
  <c r="S22" i="359"/>
  <c r="P22" i="359"/>
  <c r="N22" i="359"/>
  <c r="O22" i="359"/>
  <c r="M22" i="359"/>
  <c r="J22" i="359"/>
  <c r="I22" i="359"/>
  <c r="T21" i="359"/>
  <c r="S21" i="359"/>
  <c r="P21" i="359"/>
  <c r="N21" i="359"/>
  <c r="O21" i="359"/>
  <c r="M21" i="359"/>
  <c r="J21" i="359"/>
  <c r="I21" i="359"/>
  <c r="T20" i="359"/>
  <c r="S20" i="359"/>
  <c r="P20" i="359"/>
  <c r="O20" i="359"/>
  <c r="J20" i="359"/>
  <c r="I20" i="359"/>
  <c r="T19" i="359"/>
  <c r="S19" i="359"/>
  <c r="P19" i="359"/>
  <c r="N19" i="359"/>
  <c r="O19" i="359"/>
  <c r="M19" i="359"/>
  <c r="J19" i="359"/>
  <c r="I19" i="359"/>
  <c r="T18" i="359"/>
  <c r="S18" i="359"/>
  <c r="P18" i="359"/>
  <c r="N18" i="359"/>
  <c r="O18" i="359"/>
  <c r="M18" i="359"/>
  <c r="J18" i="359"/>
  <c r="I18" i="359"/>
  <c r="T17" i="359"/>
  <c r="S17" i="359"/>
  <c r="P17" i="359"/>
  <c r="N17" i="359"/>
  <c r="O17" i="359"/>
  <c r="M17" i="359"/>
  <c r="J17" i="359"/>
  <c r="I17" i="359"/>
  <c r="T16" i="359"/>
  <c r="S16" i="359"/>
  <c r="P16" i="359"/>
  <c r="N16" i="359"/>
  <c r="O16" i="359"/>
  <c r="M16" i="359"/>
  <c r="J16" i="359"/>
  <c r="I16" i="359"/>
  <c r="T15" i="359"/>
  <c r="S15" i="359"/>
  <c r="P15" i="359"/>
  <c r="N15" i="359"/>
  <c r="O15" i="359"/>
  <c r="M15" i="359"/>
  <c r="J15" i="359"/>
  <c r="I15" i="359"/>
  <c r="T14" i="359"/>
  <c r="S14" i="359"/>
  <c r="P14" i="359"/>
  <c r="N14" i="359"/>
  <c r="O14" i="359"/>
  <c r="M14" i="359"/>
  <c r="J14" i="359"/>
  <c r="I14" i="359"/>
  <c r="T13" i="359"/>
  <c r="S13" i="359"/>
  <c r="P13" i="359"/>
  <c r="N13" i="359"/>
  <c r="O13" i="359"/>
  <c r="M13" i="359"/>
  <c r="J13" i="359"/>
  <c r="I13" i="359"/>
  <c r="T12" i="359"/>
  <c r="S12" i="359"/>
  <c r="P12" i="359"/>
  <c r="N12" i="359"/>
  <c r="O12" i="359"/>
  <c r="M12" i="359"/>
  <c r="J12" i="359"/>
  <c r="I12" i="359"/>
  <c r="T11" i="359"/>
  <c r="S11" i="359"/>
  <c r="P11" i="359"/>
  <c r="N11" i="359"/>
  <c r="O11" i="359"/>
  <c r="M11" i="359"/>
  <c r="J11" i="359"/>
  <c r="I11" i="359"/>
  <c r="T10" i="359"/>
  <c r="AC5" i="359"/>
  <c r="S10" i="359"/>
  <c r="P10" i="359"/>
  <c r="N10" i="359"/>
  <c r="O10" i="359"/>
  <c r="M10" i="359"/>
  <c r="J10" i="359"/>
  <c r="I10" i="359"/>
  <c r="T9" i="359"/>
  <c r="S9" i="359"/>
  <c r="P9" i="359"/>
  <c r="N9" i="359"/>
  <c r="O9" i="359"/>
  <c r="M9" i="359"/>
  <c r="J9" i="359"/>
  <c r="I9" i="359"/>
  <c r="T8" i="359"/>
  <c r="S8" i="359"/>
  <c r="P8" i="359"/>
  <c r="N8" i="359"/>
  <c r="O8" i="359"/>
  <c r="M8" i="359"/>
  <c r="J8" i="359"/>
  <c r="I8" i="359"/>
  <c r="T7" i="359"/>
  <c r="Y5" i="359"/>
  <c r="S7" i="359"/>
  <c r="P7" i="359"/>
  <c r="N7" i="359"/>
  <c r="O7" i="359"/>
  <c r="M7" i="359"/>
  <c r="J7" i="359"/>
  <c r="I7" i="359"/>
  <c r="T6" i="359"/>
  <c r="S6" i="359"/>
  <c r="P6" i="359"/>
  <c r="N6" i="359"/>
  <c r="O6" i="359"/>
  <c r="M6" i="359"/>
  <c r="J6" i="359"/>
  <c r="I6" i="359"/>
  <c r="AH5" i="359"/>
  <c r="V6" i="359"/>
  <c r="T5" i="359"/>
  <c r="AE5" i="359"/>
  <c r="S5" i="359"/>
  <c r="P5" i="359"/>
  <c r="N5" i="359"/>
  <c r="O5" i="359"/>
  <c r="M5" i="359"/>
  <c r="J5" i="359"/>
  <c r="I5" i="359"/>
  <c r="R54" i="358"/>
  <c r="L54" i="358"/>
  <c r="K54" i="358"/>
  <c r="H54" i="358"/>
  <c r="G54" i="358"/>
  <c r="F54" i="358"/>
  <c r="T54" i="358"/>
  <c r="J54" i="358"/>
  <c r="E54" i="358"/>
  <c r="T53" i="358"/>
  <c r="S53" i="358"/>
  <c r="N53" i="358"/>
  <c r="O53" i="358"/>
  <c r="M53" i="358"/>
  <c r="J53" i="358"/>
  <c r="I53" i="358"/>
  <c r="T52" i="358"/>
  <c r="S52" i="358"/>
  <c r="N52" i="358"/>
  <c r="O52" i="358"/>
  <c r="M52" i="358"/>
  <c r="J52" i="358"/>
  <c r="I52" i="358"/>
  <c r="T51" i="358"/>
  <c r="S51" i="358"/>
  <c r="N51" i="358"/>
  <c r="O51" i="358"/>
  <c r="M51" i="358"/>
  <c r="J51" i="358"/>
  <c r="I51" i="358"/>
  <c r="T50" i="358"/>
  <c r="S50" i="358"/>
  <c r="N50" i="358"/>
  <c r="O50" i="358"/>
  <c r="M50" i="358"/>
  <c r="J50" i="358"/>
  <c r="I50" i="358"/>
  <c r="T49" i="358"/>
  <c r="S49" i="358"/>
  <c r="P49" i="358"/>
  <c r="N49" i="358"/>
  <c r="O49" i="358"/>
  <c r="M49" i="358"/>
  <c r="J49" i="358"/>
  <c r="I49" i="358"/>
  <c r="T48" i="358"/>
  <c r="S48" i="358"/>
  <c r="P48" i="358"/>
  <c r="N48" i="358"/>
  <c r="O48" i="358"/>
  <c r="M48" i="358"/>
  <c r="J48" i="358"/>
  <c r="I48" i="358"/>
  <c r="T47" i="358"/>
  <c r="S47" i="358"/>
  <c r="N47" i="358"/>
  <c r="O47" i="358"/>
  <c r="M47" i="358"/>
  <c r="J47" i="358"/>
  <c r="I47" i="358"/>
  <c r="T46" i="358"/>
  <c r="S46" i="358"/>
  <c r="P46" i="358"/>
  <c r="N46" i="358"/>
  <c r="O46" i="358"/>
  <c r="M46" i="358"/>
  <c r="J46" i="358"/>
  <c r="I46" i="358"/>
  <c r="T45" i="358"/>
  <c r="S45" i="358"/>
  <c r="P45" i="358"/>
  <c r="N45" i="358"/>
  <c r="O45" i="358"/>
  <c r="M45" i="358"/>
  <c r="J45" i="358"/>
  <c r="I45" i="358"/>
  <c r="T44" i="358"/>
  <c r="S44" i="358"/>
  <c r="P44" i="358"/>
  <c r="N44" i="358"/>
  <c r="O44" i="358"/>
  <c r="M44" i="358"/>
  <c r="J44" i="358"/>
  <c r="I44" i="358"/>
  <c r="T43" i="358"/>
  <c r="S43" i="358"/>
  <c r="P43" i="358"/>
  <c r="N43" i="358"/>
  <c r="O43" i="358"/>
  <c r="M43" i="358"/>
  <c r="J43" i="358"/>
  <c r="I43" i="358"/>
  <c r="T42" i="358"/>
  <c r="S42" i="358"/>
  <c r="P42" i="358"/>
  <c r="N42" i="358"/>
  <c r="O42" i="358"/>
  <c r="M42" i="358"/>
  <c r="J42" i="358"/>
  <c r="I42" i="358"/>
  <c r="T41" i="358"/>
  <c r="S41" i="358"/>
  <c r="P41" i="358"/>
  <c r="N41" i="358"/>
  <c r="O41" i="358"/>
  <c r="M41" i="358"/>
  <c r="J41" i="358"/>
  <c r="I41" i="358"/>
  <c r="T40" i="358"/>
  <c r="S40" i="358"/>
  <c r="P40" i="358"/>
  <c r="N40" i="358"/>
  <c r="O40" i="358"/>
  <c r="M40" i="358"/>
  <c r="J40" i="358"/>
  <c r="I40" i="358"/>
  <c r="T39" i="358"/>
  <c r="S39" i="358"/>
  <c r="P39" i="358"/>
  <c r="N39" i="358"/>
  <c r="O39" i="358"/>
  <c r="M39" i="358"/>
  <c r="J39" i="358"/>
  <c r="I39" i="358"/>
  <c r="T38" i="358"/>
  <c r="S38" i="358"/>
  <c r="P38" i="358"/>
  <c r="N38" i="358"/>
  <c r="O38" i="358"/>
  <c r="M38" i="358"/>
  <c r="J38" i="358"/>
  <c r="I38" i="358"/>
  <c r="T37" i="358"/>
  <c r="S37" i="358"/>
  <c r="P37" i="358"/>
  <c r="N37" i="358"/>
  <c r="O37" i="358"/>
  <c r="M37" i="358"/>
  <c r="J37" i="358"/>
  <c r="I37" i="358"/>
  <c r="T36" i="358"/>
  <c r="S36" i="358"/>
  <c r="P36" i="358"/>
  <c r="N36" i="358"/>
  <c r="O36" i="358"/>
  <c r="M36" i="358"/>
  <c r="J36" i="358"/>
  <c r="I36" i="358"/>
  <c r="T35" i="358"/>
  <c r="S35" i="358"/>
  <c r="P35" i="358"/>
  <c r="N35" i="358"/>
  <c r="O35" i="358"/>
  <c r="M35" i="358"/>
  <c r="J35" i="358"/>
  <c r="I35" i="358"/>
  <c r="T34" i="358"/>
  <c r="S34" i="358"/>
  <c r="P34" i="358"/>
  <c r="O34" i="358"/>
  <c r="J34" i="358"/>
  <c r="I34" i="358"/>
  <c r="T33" i="358"/>
  <c r="S33" i="358"/>
  <c r="P33" i="358"/>
  <c r="N33" i="358"/>
  <c r="O33" i="358"/>
  <c r="M33" i="358"/>
  <c r="J33" i="358"/>
  <c r="I33" i="358"/>
  <c r="T32" i="358"/>
  <c r="S32" i="358"/>
  <c r="P32" i="358"/>
  <c r="N32" i="358"/>
  <c r="O32" i="358"/>
  <c r="M32" i="358"/>
  <c r="J32" i="358"/>
  <c r="I32" i="358"/>
  <c r="T31" i="358"/>
  <c r="S31" i="358"/>
  <c r="P31" i="358"/>
  <c r="N31" i="358"/>
  <c r="O31" i="358"/>
  <c r="M31" i="358"/>
  <c r="J31" i="358"/>
  <c r="I31" i="358"/>
  <c r="T30" i="358"/>
  <c r="S30" i="358"/>
  <c r="P30" i="358"/>
  <c r="N30" i="358"/>
  <c r="O30" i="358"/>
  <c r="M30" i="358"/>
  <c r="J30" i="358"/>
  <c r="I30" i="358"/>
  <c r="T29" i="358"/>
  <c r="S29" i="358"/>
  <c r="P29" i="358"/>
  <c r="N29" i="358"/>
  <c r="O29" i="358"/>
  <c r="M29" i="358"/>
  <c r="J29" i="358"/>
  <c r="I29" i="358"/>
  <c r="T28" i="358"/>
  <c r="S28" i="358"/>
  <c r="P28" i="358"/>
  <c r="N28" i="358"/>
  <c r="O28" i="358"/>
  <c r="M28" i="358"/>
  <c r="J28" i="358"/>
  <c r="I28" i="358"/>
  <c r="T27" i="358"/>
  <c r="S27" i="358"/>
  <c r="P27" i="358"/>
  <c r="N27" i="358"/>
  <c r="O27" i="358"/>
  <c r="M27" i="358"/>
  <c r="J27" i="358"/>
  <c r="I27" i="358"/>
  <c r="T26" i="358"/>
  <c r="S26" i="358"/>
  <c r="P26" i="358"/>
  <c r="N26" i="358"/>
  <c r="O26" i="358"/>
  <c r="M26" i="358"/>
  <c r="J26" i="358"/>
  <c r="I26" i="358"/>
  <c r="T25" i="358"/>
  <c r="S25" i="358"/>
  <c r="P25" i="358"/>
  <c r="N25" i="358"/>
  <c r="O25" i="358"/>
  <c r="M25" i="358"/>
  <c r="J25" i="358"/>
  <c r="I25" i="358"/>
  <c r="T24" i="358"/>
  <c r="S24" i="358"/>
  <c r="P24" i="358"/>
  <c r="N24" i="358"/>
  <c r="O24" i="358"/>
  <c r="M24" i="358"/>
  <c r="J24" i="358"/>
  <c r="I24" i="358"/>
  <c r="T23" i="358"/>
  <c r="S23" i="358"/>
  <c r="P23" i="358"/>
  <c r="N23" i="358"/>
  <c r="O23" i="358"/>
  <c r="M23" i="358"/>
  <c r="J23" i="358"/>
  <c r="I23" i="358"/>
  <c r="T22" i="358"/>
  <c r="S22" i="358"/>
  <c r="P22" i="358"/>
  <c r="N22" i="358"/>
  <c r="O22" i="358"/>
  <c r="M22" i="358"/>
  <c r="J22" i="358"/>
  <c r="I22" i="358"/>
  <c r="T21" i="358"/>
  <c r="S21" i="358"/>
  <c r="P21" i="358"/>
  <c r="N21" i="358"/>
  <c r="O21" i="358"/>
  <c r="M21" i="358"/>
  <c r="J21" i="358"/>
  <c r="I21" i="358"/>
  <c r="T20" i="358"/>
  <c r="S20" i="358"/>
  <c r="P20" i="358"/>
  <c r="O20" i="358"/>
  <c r="J20" i="358"/>
  <c r="I20" i="358"/>
  <c r="T19" i="358"/>
  <c r="S19" i="358"/>
  <c r="P19" i="358"/>
  <c r="N19" i="358"/>
  <c r="O19" i="358"/>
  <c r="M19" i="358"/>
  <c r="J19" i="358"/>
  <c r="I19" i="358"/>
  <c r="T18" i="358"/>
  <c r="S18" i="358"/>
  <c r="P18" i="358"/>
  <c r="N18" i="358"/>
  <c r="O18" i="358"/>
  <c r="M18" i="358"/>
  <c r="J18" i="358"/>
  <c r="I18" i="358"/>
  <c r="T17" i="358"/>
  <c r="S17" i="358"/>
  <c r="P17" i="358"/>
  <c r="N17" i="358"/>
  <c r="O17" i="358"/>
  <c r="M17" i="358"/>
  <c r="J17" i="358"/>
  <c r="I17" i="358"/>
  <c r="T16" i="358"/>
  <c r="S16" i="358"/>
  <c r="P16" i="358"/>
  <c r="N16" i="358"/>
  <c r="O16" i="358"/>
  <c r="M16" i="358"/>
  <c r="J16" i="358"/>
  <c r="I16" i="358"/>
  <c r="T15" i="358"/>
  <c r="S15" i="358"/>
  <c r="P15" i="358"/>
  <c r="N15" i="358"/>
  <c r="O15" i="358"/>
  <c r="M15" i="358"/>
  <c r="J15" i="358"/>
  <c r="I15" i="358"/>
  <c r="T14" i="358"/>
  <c r="S14" i="358"/>
  <c r="P14" i="358"/>
  <c r="N14" i="358"/>
  <c r="O14" i="358"/>
  <c r="M14" i="358"/>
  <c r="J14" i="358"/>
  <c r="I14" i="358"/>
  <c r="T13" i="358"/>
  <c r="S13" i="358"/>
  <c r="P13" i="358"/>
  <c r="N13" i="358"/>
  <c r="O13" i="358"/>
  <c r="M13" i="358"/>
  <c r="J13" i="358"/>
  <c r="I13" i="358"/>
  <c r="T12" i="358"/>
  <c r="S12" i="358"/>
  <c r="P12" i="358"/>
  <c r="N12" i="358"/>
  <c r="O12" i="358"/>
  <c r="M12" i="358"/>
  <c r="J12" i="358"/>
  <c r="I12" i="358"/>
  <c r="T11" i="358"/>
  <c r="S11" i="358"/>
  <c r="P11" i="358"/>
  <c r="N11" i="358"/>
  <c r="O11" i="358"/>
  <c r="M11" i="358"/>
  <c r="J11" i="358"/>
  <c r="I11" i="358"/>
  <c r="T10" i="358"/>
  <c r="S10" i="358"/>
  <c r="P10" i="358"/>
  <c r="N10" i="358"/>
  <c r="O10" i="358"/>
  <c r="M10" i="358"/>
  <c r="J10" i="358"/>
  <c r="I10" i="358"/>
  <c r="T9" i="358"/>
  <c r="S9" i="358"/>
  <c r="P9" i="358"/>
  <c r="N9" i="358"/>
  <c r="O9" i="358"/>
  <c r="M9" i="358"/>
  <c r="J9" i="358"/>
  <c r="I9" i="358"/>
  <c r="T8" i="358"/>
  <c r="S8" i="358"/>
  <c r="P8" i="358"/>
  <c r="N8" i="358"/>
  <c r="O8" i="358"/>
  <c r="M8" i="358"/>
  <c r="J8" i="358"/>
  <c r="I8" i="358"/>
  <c r="T7" i="358"/>
  <c r="Y5" i="358"/>
  <c r="S7" i="358"/>
  <c r="P7" i="358"/>
  <c r="N7" i="358"/>
  <c r="O7" i="358"/>
  <c r="M7" i="358"/>
  <c r="J7" i="358"/>
  <c r="I7" i="358"/>
  <c r="T6" i="358"/>
  <c r="AG5" i="358"/>
  <c r="S6" i="358"/>
  <c r="P6" i="358"/>
  <c r="N6" i="358"/>
  <c r="O6" i="358"/>
  <c r="M6" i="358"/>
  <c r="J6" i="358"/>
  <c r="I6" i="358"/>
  <c r="AH5" i="358"/>
  <c r="AB6" i="358"/>
  <c r="AF6" i="358"/>
  <c r="AC5" i="358"/>
  <c r="T5" i="358"/>
  <c r="AE5" i="358"/>
  <c r="S5" i="358"/>
  <c r="P5" i="358"/>
  <c r="N5" i="358"/>
  <c r="O5" i="358"/>
  <c r="M5" i="358"/>
  <c r="J5" i="358"/>
  <c r="I5" i="358"/>
  <c r="R54" i="357"/>
  <c r="L54" i="357"/>
  <c r="K54" i="357"/>
  <c r="H54" i="357"/>
  <c r="G54" i="357"/>
  <c r="F54" i="357"/>
  <c r="T54" i="357"/>
  <c r="E54" i="357"/>
  <c r="T53" i="357"/>
  <c r="S53" i="357"/>
  <c r="N53" i="357"/>
  <c r="O53" i="357"/>
  <c r="M53" i="357"/>
  <c r="J53" i="357"/>
  <c r="I53" i="357"/>
  <c r="T52" i="357"/>
  <c r="S52" i="357"/>
  <c r="N52" i="357"/>
  <c r="O52" i="357"/>
  <c r="M52" i="357"/>
  <c r="J52" i="357"/>
  <c r="I52" i="357"/>
  <c r="T51" i="357"/>
  <c r="S51" i="357"/>
  <c r="N51" i="357"/>
  <c r="O51" i="357"/>
  <c r="M51" i="357"/>
  <c r="J51" i="357"/>
  <c r="I51" i="357"/>
  <c r="T50" i="357"/>
  <c r="S50" i="357"/>
  <c r="N50" i="357"/>
  <c r="O50" i="357"/>
  <c r="M50" i="357"/>
  <c r="J50" i="357"/>
  <c r="I50" i="357"/>
  <c r="T49" i="357"/>
  <c r="S49" i="357"/>
  <c r="N49" i="357"/>
  <c r="O49" i="357"/>
  <c r="M49" i="357"/>
  <c r="J49" i="357"/>
  <c r="I49" i="357"/>
  <c r="T48" i="357"/>
  <c r="S48" i="357"/>
  <c r="N48" i="357"/>
  <c r="O48" i="357"/>
  <c r="M48" i="357"/>
  <c r="J48" i="357"/>
  <c r="I48" i="357"/>
  <c r="T47" i="357"/>
  <c r="S47" i="357"/>
  <c r="N47" i="357"/>
  <c r="O47" i="357"/>
  <c r="M47" i="357"/>
  <c r="J47" i="357"/>
  <c r="I47" i="357"/>
  <c r="T46" i="357"/>
  <c r="S46" i="357"/>
  <c r="N46" i="357"/>
  <c r="O46" i="357"/>
  <c r="M46" i="357"/>
  <c r="J46" i="357"/>
  <c r="I46" i="357"/>
  <c r="T45" i="357"/>
  <c r="S45" i="357"/>
  <c r="N45" i="357"/>
  <c r="O45" i="357"/>
  <c r="M45" i="357"/>
  <c r="J45" i="357"/>
  <c r="I45" i="357"/>
  <c r="T44" i="357"/>
  <c r="S44" i="357"/>
  <c r="N44" i="357"/>
  <c r="O44" i="357"/>
  <c r="M44" i="357"/>
  <c r="J44" i="357"/>
  <c r="I44" i="357"/>
  <c r="T43" i="357"/>
  <c r="S43" i="357"/>
  <c r="P43" i="357"/>
  <c r="N43" i="357"/>
  <c r="O43" i="357"/>
  <c r="M43" i="357"/>
  <c r="J43" i="357"/>
  <c r="I43" i="357"/>
  <c r="T42" i="357"/>
  <c r="S42" i="357"/>
  <c r="N42" i="357"/>
  <c r="O42" i="357"/>
  <c r="M42" i="357"/>
  <c r="J42" i="357"/>
  <c r="I42" i="357"/>
  <c r="T41" i="357"/>
  <c r="S41" i="357"/>
  <c r="N41" i="357"/>
  <c r="O41" i="357"/>
  <c r="M41" i="357"/>
  <c r="J41" i="357"/>
  <c r="I41" i="357"/>
  <c r="T40" i="357"/>
  <c r="S40" i="357"/>
  <c r="N40" i="357"/>
  <c r="O40" i="357"/>
  <c r="M40" i="357"/>
  <c r="J40" i="357"/>
  <c r="I40" i="357"/>
  <c r="T39" i="357"/>
  <c r="S39" i="357"/>
  <c r="P39" i="357"/>
  <c r="N39" i="357"/>
  <c r="O39" i="357"/>
  <c r="M39" i="357"/>
  <c r="J39" i="357"/>
  <c r="I39" i="357"/>
  <c r="T38" i="357"/>
  <c r="S38" i="357"/>
  <c r="N38" i="357"/>
  <c r="O38" i="357"/>
  <c r="M38" i="357"/>
  <c r="J38" i="357"/>
  <c r="I38" i="357"/>
  <c r="T37" i="357"/>
  <c r="S37" i="357"/>
  <c r="N37" i="357"/>
  <c r="O37" i="357"/>
  <c r="M37" i="357"/>
  <c r="J37" i="357"/>
  <c r="I37" i="357"/>
  <c r="T36" i="357"/>
  <c r="S36" i="357"/>
  <c r="N36" i="357"/>
  <c r="O36" i="357"/>
  <c r="M36" i="357"/>
  <c r="J36" i="357"/>
  <c r="I36" i="357"/>
  <c r="T35" i="357"/>
  <c r="S35" i="357"/>
  <c r="N35" i="357"/>
  <c r="O35" i="357"/>
  <c r="M35" i="357"/>
  <c r="J35" i="357"/>
  <c r="I35" i="357"/>
  <c r="T34" i="357"/>
  <c r="S34" i="357"/>
  <c r="O34" i="357"/>
  <c r="J34" i="357"/>
  <c r="I34" i="357"/>
  <c r="T33" i="357"/>
  <c r="S33" i="357"/>
  <c r="N33" i="357"/>
  <c r="O33" i="357"/>
  <c r="M33" i="357"/>
  <c r="J33" i="357"/>
  <c r="I33" i="357"/>
  <c r="T32" i="357"/>
  <c r="S32" i="357"/>
  <c r="N32" i="357"/>
  <c r="O32" i="357"/>
  <c r="M32" i="357"/>
  <c r="J32" i="357"/>
  <c r="I32" i="357"/>
  <c r="T31" i="357"/>
  <c r="S31" i="357"/>
  <c r="N31" i="357"/>
  <c r="O31" i="357"/>
  <c r="M31" i="357"/>
  <c r="J31" i="357"/>
  <c r="I31" i="357"/>
  <c r="T30" i="357"/>
  <c r="S30" i="357"/>
  <c r="N30" i="357"/>
  <c r="O30" i="357"/>
  <c r="M30" i="357"/>
  <c r="J30" i="357"/>
  <c r="I30" i="357"/>
  <c r="T29" i="357"/>
  <c r="S29" i="357"/>
  <c r="N29" i="357"/>
  <c r="O29" i="357"/>
  <c r="M29" i="357"/>
  <c r="J29" i="357"/>
  <c r="I29" i="357"/>
  <c r="T28" i="357"/>
  <c r="S28" i="357"/>
  <c r="N28" i="357"/>
  <c r="O28" i="357"/>
  <c r="M28" i="357"/>
  <c r="J28" i="357"/>
  <c r="I28" i="357"/>
  <c r="T27" i="357"/>
  <c r="S27" i="357"/>
  <c r="N27" i="357"/>
  <c r="O27" i="357"/>
  <c r="M27" i="357"/>
  <c r="J27" i="357"/>
  <c r="I27" i="357"/>
  <c r="T26" i="357"/>
  <c r="S26" i="357"/>
  <c r="N26" i="357"/>
  <c r="O26" i="357"/>
  <c r="M26" i="357"/>
  <c r="J26" i="357"/>
  <c r="I26" i="357"/>
  <c r="T25" i="357"/>
  <c r="S25" i="357"/>
  <c r="N25" i="357"/>
  <c r="O25" i="357"/>
  <c r="M25" i="357"/>
  <c r="J25" i="357"/>
  <c r="I25" i="357"/>
  <c r="T24" i="357"/>
  <c r="S24" i="357"/>
  <c r="N24" i="357"/>
  <c r="O24" i="357"/>
  <c r="M24" i="357"/>
  <c r="J24" i="357"/>
  <c r="I24" i="357"/>
  <c r="T23" i="357"/>
  <c r="S23" i="357"/>
  <c r="P23" i="357"/>
  <c r="N23" i="357"/>
  <c r="O23" i="357"/>
  <c r="M23" i="357"/>
  <c r="J23" i="357"/>
  <c r="I23" i="357"/>
  <c r="T22" i="357"/>
  <c r="S22" i="357"/>
  <c r="P22" i="357"/>
  <c r="N22" i="357"/>
  <c r="O22" i="357"/>
  <c r="M22" i="357"/>
  <c r="J22" i="357"/>
  <c r="I22" i="357"/>
  <c r="T21" i="357"/>
  <c r="S21" i="357"/>
  <c r="P21" i="357"/>
  <c r="N21" i="357"/>
  <c r="O21" i="357"/>
  <c r="M21" i="357"/>
  <c r="J21" i="357"/>
  <c r="I21" i="357"/>
  <c r="T20" i="357"/>
  <c r="S20" i="357"/>
  <c r="P20" i="357"/>
  <c r="O20" i="357"/>
  <c r="J20" i="357"/>
  <c r="I20" i="357"/>
  <c r="T19" i="357"/>
  <c r="S19" i="357"/>
  <c r="P19" i="357"/>
  <c r="N19" i="357"/>
  <c r="O19" i="357"/>
  <c r="M19" i="357"/>
  <c r="J19" i="357"/>
  <c r="I19" i="357"/>
  <c r="T18" i="357"/>
  <c r="S18" i="357"/>
  <c r="P18" i="357"/>
  <c r="N18" i="357"/>
  <c r="O18" i="357"/>
  <c r="M18" i="357"/>
  <c r="J18" i="357"/>
  <c r="I18" i="357"/>
  <c r="T17" i="357"/>
  <c r="S17" i="357"/>
  <c r="P17" i="357"/>
  <c r="N17" i="357"/>
  <c r="O17" i="357"/>
  <c r="M17" i="357"/>
  <c r="J17" i="357"/>
  <c r="I17" i="357"/>
  <c r="T16" i="357"/>
  <c r="S16" i="357"/>
  <c r="P16" i="357"/>
  <c r="N16" i="357"/>
  <c r="O16" i="357"/>
  <c r="M16" i="357"/>
  <c r="J16" i="357"/>
  <c r="I16" i="357"/>
  <c r="T15" i="357"/>
  <c r="S15" i="357"/>
  <c r="P15" i="357"/>
  <c r="N15" i="357"/>
  <c r="O15" i="357"/>
  <c r="M15" i="357"/>
  <c r="J15" i="357"/>
  <c r="I15" i="357"/>
  <c r="T14" i="357"/>
  <c r="S14" i="357"/>
  <c r="P14" i="357"/>
  <c r="N14" i="357"/>
  <c r="O14" i="357"/>
  <c r="M14" i="357"/>
  <c r="J14" i="357"/>
  <c r="I14" i="357"/>
  <c r="T13" i="357"/>
  <c r="S13" i="357"/>
  <c r="P13" i="357"/>
  <c r="N13" i="357"/>
  <c r="O13" i="357"/>
  <c r="M13" i="357"/>
  <c r="J13" i="357"/>
  <c r="I13" i="357"/>
  <c r="T12" i="357"/>
  <c r="S12" i="357"/>
  <c r="P12" i="357"/>
  <c r="N12" i="357"/>
  <c r="O12" i="357"/>
  <c r="M12" i="357"/>
  <c r="J12" i="357"/>
  <c r="I12" i="357"/>
  <c r="T11" i="357"/>
  <c r="S11" i="357"/>
  <c r="P11" i="357"/>
  <c r="N11" i="357"/>
  <c r="O11" i="357"/>
  <c r="M11" i="357"/>
  <c r="J11" i="357"/>
  <c r="I11" i="357"/>
  <c r="T10" i="357"/>
  <c r="AC5" i="357"/>
  <c r="S10" i="357"/>
  <c r="N10" i="357"/>
  <c r="O10" i="357"/>
  <c r="M10" i="357"/>
  <c r="J10" i="357"/>
  <c r="I10" i="357"/>
  <c r="T9" i="357"/>
  <c r="W5" i="357"/>
  <c r="S9" i="357"/>
  <c r="N9" i="357"/>
  <c r="O9" i="357"/>
  <c r="M9" i="357"/>
  <c r="J9" i="357"/>
  <c r="I9" i="357"/>
  <c r="T8" i="357"/>
  <c r="S8" i="357"/>
  <c r="N8" i="357"/>
  <c r="O8" i="357"/>
  <c r="M8" i="357"/>
  <c r="J8" i="357"/>
  <c r="I8" i="357"/>
  <c r="T7" i="357"/>
  <c r="S7" i="357"/>
  <c r="N7" i="357"/>
  <c r="O7" i="357"/>
  <c r="M7" i="357"/>
  <c r="J7" i="357"/>
  <c r="I7" i="357"/>
  <c r="T6" i="357"/>
  <c r="AG5" i="357"/>
  <c r="S6" i="357"/>
  <c r="P6" i="357"/>
  <c r="N6" i="357"/>
  <c r="O6" i="357"/>
  <c r="M6" i="357"/>
  <c r="J6" i="357"/>
  <c r="I6" i="357"/>
  <c r="AH5" i="357"/>
  <c r="AB6" i="357"/>
  <c r="Y5" i="357"/>
  <c r="T5" i="357"/>
  <c r="S5" i="357"/>
  <c r="N5" i="357"/>
  <c r="O5" i="357"/>
  <c r="M5" i="357"/>
  <c r="J5" i="357"/>
  <c r="I5" i="357"/>
  <c r="R54" i="356"/>
  <c r="L54" i="356"/>
  <c r="K54" i="356"/>
  <c r="H54" i="356"/>
  <c r="G54" i="356"/>
  <c r="F54" i="356"/>
  <c r="P10" i="356"/>
  <c r="E54" i="356"/>
  <c r="I54" i="356"/>
  <c r="M54" i="356"/>
  <c r="T53" i="356"/>
  <c r="S53" i="356"/>
  <c r="P53" i="356"/>
  <c r="N53" i="356"/>
  <c r="O53" i="356"/>
  <c r="M53" i="356"/>
  <c r="J53" i="356"/>
  <c r="I53" i="356"/>
  <c r="T52" i="356"/>
  <c r="S52" i="356"/>
  <c r="P52" i="356"/>
  <c r="N52" i="356"/>
  <c r="O52" i="356"/>
  <c r="M52" i="356"/>
  <c r="J52" i="356"/>
  <c r="I52" i="356"/>
  <c r="T51" i="356"/>
  <c r="S51" i="356"/>
  <c r="P51" i="356"/>
  <c r="N51" i="356"/>
  <c r="O51" i="356"/>
  <c r="M51" i="356"/>
  <c r="J51" i="356"/>
  <c r="I51" i="356"/>
  <c r="T50" i="356"/>
  <c r="S50" i="356"/>
  <c r="P50" i="356"/>
  <c r="N50" i="356"/>
  <c r="O50" i="356"/>
  <c r="M50" i="356"/>
  <c r="J50" i="356"/>
  <c r="I50" i="356"/>
  <c r="T49" i="356"/>
  <c r="S49" i="356"/>
  <c r="P49" i="356"/>
  <c r="N49" i="356"/>
  <c r="O49" i="356"/>
  <c r="M49" i="356"/>
  <c r="J49" i="356"/>
  <c r="I49" i="356"/>
  <c r="T48" i="356"/>
  <c r="S48" i="356"/>
  <c r="P48" i="356"/>
  <c r="N48" i="356"/>
  <c r="O48" i="356"/>
  <c r="M48" i="356"/>
  <c r="J48" i="356"/>
  <c r="I48" i="356"/>
  <c r="T47" i="356"/>
  <c r="S47" i="356"/>
  <c r="P47" i="356"/>
  <c r="N47" i="356"/>
  <c r="O47" i="356"/>
  <c r="M47" i="356"/>
  <c r="J47" i="356"/>
  <c r="I47" i="356"/>
  <c r="T46" i="356"/>
  <c r="S46" i="356"/>
  <c r="P46" i="356"/>
  <c r="N46" i="356"/>
  <c r="O46" i="356"/>
  <c r="M46" i="356"/>
  <c r="J46" i="356"/>
  <c r="I46" i="356"/>
  <c r="T45" i="356"/>
  <c r="S45" i="356"/>
  <c r="P45" i="356"/>
  <c r="N45" i="356"/>
  <c r="O45" i="356"/>
  <c r="M45" i="356"/>
  <c r="J45" i="356"/>
  <c r="I45" i="356"/>
  <c r="T44" i="356"/>
  <c r="S44" i="356"/>
  <c r="P44" i="356"/>
  <c r="N44" i="356"/>
  <c r="O44" i="356"/>
  <c r="M44" i="356"/>
  <c r="J44" i="356"/>
  <c r="I44" i="356"/>
  <c r="T43" i="356"/>
  <c r="S43" i="356"/>
  <c r="P43" i="356"/>
  <c r="N43" i="356"/>
  <c r="O43" i="356"/>
  <c r="M43" i="356"/>
  <c r="J43" i="356"/>
  <c r="I43" i="356"/>
  <c r="T42" i="356"/>
  <c r="S42" i="356"/>
  <c r="P42" i="356"/>
  <c r="N42" i="356"/>
  <c r="O42" i="356"/>
  <c r="M42" i="356"/>
  <c r="J42" i="356"/>
  <c r="I42" i="356"/>
  <c r="T41" i="356"/>
  <c r="S41" i="356"/>
  <c r="P41" i="356"/>
  <c r="N41" i="356"/>
  <c r="O41" i="356"/>
  <c r="M41" i="356"/>
  <c r="J41" i="356"/>
  <c r="I41" i="356"/>
  <c r="T40" i="356"/>
  <c r="S40" i="356"/>
  <c r="P40" i="356"/>
  <c r="N40" i="356"/>
  <c r="O40" i="356"/>
  <c r="M40" i="356"/>
  <c r="J40" i="356"/>
  <c r="I40" i="356"/>
  <c r="T39" i="356"/>
  <c r="S39" i="356"/>
  <c r="P39" i="356"/>
  <c r="N39" i="356"/>
  <c r="O39" i="356"/>
  <c r="M39" i="356"/>
  <c r="J39" i="356"/>
  <c r="I39" i="356"/>
  <c r="T38" i="356"/>
  <c r="S38" i="356"/>
  <c r="P38" i="356"/>
  <c r="N38" i="356"/>
  <c r="O38" i="356"/>
  <c r="M38" i="356"/>
  <c r="J38" i="356"/>
  <c r="I38" i="356"/>
  <c r="T37" i="356"/>
  <c r="S37" i="356"/>
  <c r="P37" i="356"/>
  <c r="N37" i="356"/>
  <c r="O37" i="356"/>
  <c r="M37" i="356"/>
  <c r="J37" i="356"/>
  <c r="I37" i="356"/>
  <c r="T36" i="356"/>
  <c r="S36" i="356"/>
  <c r="P36" i="356"/>
  <c r="N36" i="356"/>
  <c r="O36" i="356"/>
  <c r="M36" i="356"/>
  <c r="J36" i="356"/>
  <c r="I36" i="356"/>
  <c r="T35" i="356"/>
  <c r="S35" i="356"/>
  <c r="P35" i="356"/>
  <c r="N35" i="356"/>
  <c r="O35" i="356"/>
  <c r="M35" i="356"/>
  <c r="J35" i="356"/>
  <c r="I35" i="356"/>
  <c r="T34" i="356"/>
  <c r="S34" i="356"/>
  <c r="P34" i="356"/>
  <c r="O34" i="356"/>
  <c r="J34" i="356"/>
  <c r="I34" i="356"/>
  <c r="T33" i="356"/>
  <c r="S33" i="356"/>
  <c r="N33" i="356"/>
  <c r="O33" i="356"/>
  <c r="M33" i="356"/>
  <c r="J33" i="356"/>
  <c r="I33" i="356"/>
  <c r="T32" i="356"/>
  <c r="S32" i="356"/>
  <c r="N32" i="356"/>
  <c r="O32" i="356"/>
  <c r="M32" i="356"/>
  <c r="J32" i="356"/>
  <c r="I32" i="356"/>
  <c r="T31" i="356"/>
  <c r="S31" i="356"/>
  <c r="N31" i="356"/>
  <c r="O31" i="356"/>
  <c r="M31" i="356"/>
  <c r="J31" i="356"/>
  <c r="I31" i="356"/>
  <c r="T30" i="356"/>
  <c r="S30" i="356"/>
  <c r="N30" i="356"/>
  <c r="O30" i="356"/>
  <c r="M30" i="356"/>
  <c r="J30" i="356"/>
  <c r="I30" i="356"/>
  <c r="T29" i="356"/>
  <c r="S29" i="356"/>
  <c r="N29" i="356"/>
  <c r="O29" i="356"/>
  <c r="M29" i="356"/>
  <c r="J29" i="356"/>
  <c r="I29" i="356"/>
  <c r="T28" i="356"/>
  <c r="S28" i="356"/>
  <c r="N28" i="356"/>
  <c r="O28" i="356"/>
  <c r="M28" i="356"/>
  <c r="J28" i="356"/>
  <c r="I28" i="356"/>
  <c r="T27" i="356"/>
  <c r="S27" i="356"/>
  <c r="N27" i="356"/>
  <c r="O27" i="356"/>
  <c r="M27" i="356"/>
  <c r="J27" i="356"/>
  <c r="I27" i="356"/>
  <c r="T26" i="356"/>
  <c r="S26" i="356"/>
  <c r="N26" i="356"/>
  <c r="O26" i="356"/>
  <c r="M26" i="356"/>
  <c r="J26" i="356"/>
  <c r="I26" i="356"/>
  <c r="T25" i="356"/>
  <c r="S25" i="356"/>
  <c r="N25" i="356"/>
  <c r="O25" i="356"/>
  <c r="M25" i="356"/>
  <c r="J25" i="356"/>
  <c r="I25" i="356"/>
  <c r="T24" i="356"/>
  <c r="S24" i="356"/>
  <c r="N24" i="356"/>
  <c r="O24" i="356"/>
  <c r="M24" i="356"/>
  <c r="J24" i="356"/>
  <c r="I24" i="356"/>
  <c r="T23" i="356"/>
  <c r="S23" i="356"/>
  <c r="N23" i="356"/>
  <c r="O23" i="356"/>
  <c r="M23" i="356"/>
  <c r="J23" i="356"/>
  <c r="I23" i="356"/>
  <c r="T22" i="356"/>
  <c r="S22" i="356"/>
  <c r="N22" i="356"/>
  <c r="O22" i="356"/>
  <c r="M22" i="356"/>
  <c r="J22" i="356"/>
  <c r="I22" i="356"/>
  <c r="T21" i="356"/>
  <c r="S21" i="356"/>
  <c r="N21" i="356"/>
  <c r="O21" i="356"/>
  <c r="M21" i="356"/>
  <c r="J21" i="356"/>
  <c r="I21" i="356"/>
  <c r="T20" i="356"/>
  <c r="S20" i="356"/>
  <c r="O20" i="356"/>
  <c r="J20" i="356"/>
  <c r="I20" i="356"/>
  <c r="T19" i="356"/>
  <c r="S19" i="356"/>
  <c r="N19" i="356"/>
  <c r="O19" i="356"/>
  <c r="M19" i="356"/>
  <c r="J19" i="356"/>
  <c r="I19" i="356"/>
  <c r="T18" i="356"/>
  <c r="S18" i="356"/>
  <c r="N18" i="356"/>
  <c r="O18" i="356"/>
  <c r="M18" i="356"/>
  <c r="J18" i="356"/>
  <c r="I18" i="356"/>
  <c r="T17" i="356"/>
  <c r="S17" i="356"/>
  <c r="N17" i="356"/>
  <c r="O17" i="356"/>
  <c r="M17" i="356"/>
  <c r="J17" i="356"/>
  <c r="I17" i="356"/>
  <c r="T16" i="356"/>
  <c r="S16" i="356"/>
  <c r="N16" i="356"/>
  <c r="O16" i="356"/>
  <c r="M16" i="356"/>
  <c r="J16" i="356"/>
  <c r="I16" i="356"/>
  <c r="T15" i="356"/>
  <c r="S15" i="356"/>
  <c r="N15" i="356"/>
  <c r="O15" i="356"/>
  <c r="M15" i="356"/>
  <c r="J15" i="356"/>
  <c r="I15" i="356"/>
  <c r="T14" i="356"/>
  <c r="S14" i="356"/>
  <c r="N14" i="356"/>
  <c r="O14" i="356"/>
  <c r="M14" i="356"/>
  <c r="J14" i="356"/>
  <c r="I14" i="356"/>
  <c r="T13" i="356"/>
  <c r="S13" i="356"/>
  <c r="N13" i="356"/>
  <c r="O13" i="356"/>
  <c r="M13" i="356"/>
  <c r="J13" i="356"/>
  <c r="I13" i="356"/>
  <c r="T12" i="356"/>
  <c r="S12" i="356"/>
  <c r="N12" i="356"/>
  <c r="O12" i="356"/>
  <c r="M12" i="356"/>
  <c r="J12" i="356"/>
  <c r="I12" i="356"/>
  <c r="T11" i="356"/>
  <c r="S11" i="356"/>
  <c r="N11" i="356"/>
  <c r="O11" i="356"/>
  <c r="M11" i="356"/>
  <c r="J11" i="356"/>
  <c r="I11" i="356"/>
  <c r="T10" i="356"/>
  <c r="AC5" i="356"/>
  <c r="S10" i="356"/>
  <c r="N10" i="356"/>
  <c r="O10" i="356"/>
  <c r="M10" i="356"/>
  <c r="J10" i="356"/>
  <c r="I10" i="356"/>
  <c r="T9" i="356"/>
  <c r="S9" i="356"/>
  <c r="N9" i="356"/>
  <c r="O9" i="356"/>
  <c r="M9" i="356"/>
  <c r="J9" i="356"/>
  <c r="I9" i="356"/>
  <c r="T8" i="356"/>
  <c r="S8" i="356"/>
  <c r="N8" i="356"/>
  <c r="O8" i="356"/>
  <c r="M8" i="356"/>
  <c r="J8" i="356"/>
  <c r="I8" i="356"/>
  <c r="T7" i="356"/>
  <c r="S7" i="356"/>
  <c r="N7" i="356"/>
  <c r="O7" i="356"/>
  <c r="M7" i="356"/>
  <c r="J7" i="356"/>
  <c r="I7" i="356"/>
  <c r="T6" i="356"/>
  <c r="AG5" i="356"/>
  <c r="S6" i="356"/>
  <c r="N6" i="356"/>
  <c r="O6" i="356"/>
  <c r="M6" i="356"/>
  <c r="J6" i="356"/>
  <c r="I6" i="356"/>
  <c r="AH5" i="356"/>
  <c r="AD6" i="356"/>
  <c r="T5" i="356"/>
  <c r="AE5" i="356"/>
  <c r="S5" i="356"/>
  <c r="N5" i="356"/>
  <c r="O5" i="356"/>
  <c r="M5" i="356"/>
  <c r="J5" i="356"/>
  <c r="I5" i="356"/>
  <c r="R54" i="355"/>
  <c r="L54" i="355"/>
  <c r="K54" i="355"/>
  <c r="H54" i="355"/>
  <c r="G54" i="355"/>
  <c r="F54" i="355"/>
  <c r="N54" i="355"/>
  <c r="O54" i="355"/>
  <c r="P18" i="355"/>
  <c r="E54" i="355"/>
  <c r="M54" i="355"/>
  <c r="T53" i="355"/>
  <c r="S53" i="355"/>
  <c r="N53" i="355"/>
  <c r="O53" i="355"/>
  <c r="M53" i="355"/>
  <c r="J53" i="355"/>
  <c r="I53" i="355"/>
  <c r="T52" i="355"/>
  <c r="S52" i="355"/>
  <c r="N52" i="355"/>
  <c r="O52" i="355"/>
  <c r="M52" i="355"/>
  <c r="J52" i="355"/>
  <c r="I52" i="355"/>
  <c r="T51" i="355"/>
  <c r="S51" i="355"/>
  <c r="N51" i="355"/>
  <c r="O51" i="355"/>
  <c r="M51" i="355"/>
  <c r="J51" i="355"/>
  <c r="I51" i="355"/>
  <c r="T50" i="355"/>
  <c r="S50" i="355"/>
  <c r="N50" i="355"/>
  <c r="O50" i="355"/>
  <c r="M50" i="355"/>
  <c r="J50" i="355"/>
  <c r="I50" i="355"/>
  <c r="T49" i="355"/>
  <c r="S49" i="355"/>
  <c r="N49" i="355"/>
  <c r="O49" i="355"/>
  <c r="M49" i="355"/>
  <c r="J49" i="355"/>
  <c r="I49" i="355"/>
  <c r="T48" i="355"/>
  <c r="S48" i="355"/>
  <c r="N48" i="355"/>
  <c r="O48" i="355"/>
  <c r="M48" i="355"/>
  <c r="J48" i="355"/>
  <c r="I48" i="355"/>
  <c r="T47" i="355"/>
  <c r="S47" i="355"/>
  <c r="N47" i="355"/>
  <c r="O47" i="355"/>
  <c r="M47" i="355"/>
  <c r="J47" i="355"/>
  <c r="I47" i="355"/>
  <c r="T46" i="355"/>
  <c r="S46" i="355"/>
  <c r="N46" i="355"/>
  <c r="O46" i="355"/>
  <c r="M46" i="355"/>
  <c r="J46" i="355"/>
  <c r="I46" i="355"/>
  <c r="T45" i="355"/>
  <c r="S45" i="355"/>
  <c r="N45" i="355"/>
  <c r="O45" i="355"/>
  <c r="M45" i="355"/>
  <c r="J45" i="355"/>
  <c r="I45" i="355"/>
  <c r="T44" i="355"/>
  <c r="S44" i="355"/>
  <c r="N44" i="355"/>
  <c r="O44" i="355"/>
  <c r="M44" i="355"/>
  <c r="J44" i="355"/>
  <c r="I44" i="355"/>
  <c r="T43" i="355"/>
  <c r="S43" i="355"/>
  <c r="N43" i="355"/>
  <c r="O43" i="355"/>
  <c r="M43" i="355"/>
  <c r="J43" i="355"/>
  <c r="I43" i="355"/>
  <c r="T42" i="355"/>
  <c r="S42" i="355"/>
  <c r="N42" i="355"/>
  <c r="O42" i="355"/>
  <c r="M42" i="355"/>
  <c r="J42" i="355"/>
  <c r="I42" i="355"/>
  <c r="T41" i="355"/>
  <c r="S41" i="355"/>
  <c r="N41" i="355"/>
  <c r="O41" i="355"/>
  <c r="M41" i="355"/>
  <c r="J41" i="355"/>
  <c r="I41" i="355"/>
  <c r="T40" i="355"/>
  <c r="S40" i="355"/>
  <c r="N40" i="355"/>
  <c r="O40" i="355"/>
  <c r="M40" i="355"/>
  <c r="J40" i="355"/>
  <c r="I40" i="355"/>
  <c r="T39" i="355"/>
  <c r="S39" i="355"/>
  <c r="N39" i="355"/>
  <c r="O39" i="355"/>
  <c r="M39" i="355"/>
  <c r="J39" i="355"/>
  <c r="I39" i="355"/>
  <c r="T38" i="355"/>
  <c r="S38" i="355"/>
  <c r="N38" i="355"/>
  <c r="O38" i="355"/>
  <c r="M38" i="355"/>
  <c r="J38" i="355"/>
  <c r="I38" i="355"/>
  <c r="T37" i="355"/>
  <c r="S37" i="355"/>
  <c r="N37" i="355"/>
  <c r="O37" i="355"/>
  <c r="M37" i="355"/>
  <c r="J37" i="355"/>
  <c r="I37" i="355"/>
  <c r="T36" i="355"/>
  <c r="S36" i="355"/>
  <c r="N36" i="355"/>
  <c r="O36" i="355"/>
  <c r="M36" i="355"/>
  <c r="J36" i="355"/>
  <c r="I36" i="355"/>
  <c r="T35" i="355"/>
  <c r="S35" i="355"/>
  <c r="N35" i="355"/>
  <c r="O35" i="355"/>
  <c r="M35" i="355"/>
  <c r="J35" i="355"/>
  <c r="I35" i="355"/>
  <c r="T34" i="355"/>
  <c r="S34" i="355"/>
  <c r="O34" i="355"/>
  <c r="J34" i="355"/>
  <c r="I34" i="355"/>
  <c r="T33" i="355"/>
  <c r="S33" i="355"/>
  <c r="N33" i="355"/>
  <c r="O33" i="355"/>
  <c r="M33" i="355"/>
  <c r="J33" i="355"/>
  <c r="I33" i="355"/>
  <c r="T32" i="355"/>
  <c r="S32" i="355"/>
  <c r="N32" i="355"/>
  <c r="O32" i="355"/>
  <c r="M32" i="355"/>
  <c r="J32" i="355"/>
  <c r="I32" i="355"/>
  <c r="T31" i="355"/>
  <c r="S31" i="355"/>
  <c r="N31" i="355"/>
  <c r="O31" i="355"/>
  <c r="M31" i="355"/>
  <c r="J31" i="355"/>
  <c r="I31" i="355"/>
  <c r="T30" i="355"/>
  <c r="S30" i="355"/>
  <c r="N30" i="355"/>
  <c r="O30" i="355"/>
  <c r="M30" i="355"/>
  <c r="J30" i="355"/>
  <c r="I30" i="355"/>
  <c r="T29" i="355"/>
  <c r="S29" i="355"/>
  <c r="N29" i="355"/>
  <c r="O29" i="355"/>
  <c r="M29" i="355"/>
  <c r="J29" i="355"/>
  <c r="I29" i="355"/>
  <c r="T28" i="355"/>
  <c r="S28" i="355"/>
  <c r="N28" i="355"/>
  <c r="O28" i="355"/>
  <c r="M28" i="355"/>
  <c r="J28" i="355"/>
  <c r="I28" i="355"/>
  <c r="T27" i="355"/>
  <c r="S27" i="355"/>
  <c r="N27" i="355"/>
  <c r="O27" i="355"/>
  <c r="M27" i="355"/>
  <c r="J27" i="355"/>
  <c r="I27" i="355"/>
  <c r="T26" i="355"/>
  <c r="S26" i="355"/>
  <c r="N26" i="355"/>
  <c r="O26" i="355"/>
  <c r="M26" i="355"/>
  <c r="J26" i="355"/>
  <c r="I26" i="355"/>
  <c r="T25" i="355"/>
  <c r="S25" i="355"/>
  <c r="N25" i="355"/>
  <c r="O25" i="355"/>
  <c r="M25" i="355"/>
  <c r="J25" i="355"/>
  <c r="I25" i="355"/>
  <c r="T24" i="355"/>
  <c r="S24" i="355"/>
  <c r="N24" i="355"/>
  <c r="O24" i="355"/>
  <c r="M24" i="355"/>
  <c r="J24" i="355"/>
  <c r="I24" i="355"/>
  <c r="T23" i="355"/>
  <c r="S23" i="355"/>
  <c r="N23" i="355"/>
  <c r="O23" i="355"/>
  <c r="M23" i="355"/>
  <c r="J23" i="355"/>
  <c r="I23" i="355"/>
  <c r="T22" i="355"/>
  <c r="S22" i="355"/>
  <c r="N22" i="355"/>
  <c r="O22" i="355"/>
  <c r="M22" i="355"/>
  <c r="J22" i="355"/>
  <c r="I22" i="355"/>
  <c r="T21" i="355"/>
  <c r="S21" i="355"/>
  <c r="N21" i="355"/>
  <c r="O21" i="355"/>
  <c r="M21" i="355"/>
  <c r="J21" i="355"/>
  <c r="I21" i="355"/>
  <c r="T20" i="355"/>
  <c r="S20" i="355"/>
  <c r="O20" i="355"/>
  <c r="J20" i="355"/>
  <c r="I20" i="355"/>
  <c r="T19" i="355"/>
  <c r="S19" i="355"/>
  <c r="N19" i="355"/>
  <c r="O19" i="355"/>
  <c r="M19" i="355"/>
  <c r="J19" i="355"/>
  <c r="I19" i="355"/>
  <c r="T18" i="355"/>
  <c r="S18" i="355"/>
  <c r="N18" i="355"/>
  <c r="O18" i="355"/>
  <c r="M18" i="355"/>
  <c r="J18" i="355"/>
  <c r="I18" i="355"/>
  <c r="T17" i="355"/>
  <c r="S17" i="355"/>
  <c r="N17" i="355"/>
  <c r="O17" i="355"/>
  <c r="M17" i="355"/>
  <c r="J17" i="355"/>
  <c r="I17" i="355"/>
  <c r="T16" i="355"/>
  <c r="S16" i="355"/>
  <c r="N16" i="355"/>
  <c r="O16" i="355"/>
  <c r="M16" i="355"/>
  <c r="J16" i="355"/>
  <c r="I16" i="355"/>
  <c r="T15" i="355"/>
  <c r="S15" i="355"/>
  <c r="N15" i="355"/>
  <c r="O15" i="355"/>
  <c r="M15" i="355"/>
  <c r="J15" i="355"/>
  <c r="I15" i="355"/>
  <c r="T14" i="355"/>
  <c r="S14" i="355"/>
  <c r="N14" i="355"/>
  <c r="O14" i="355"/>
  <c r="M14" i="355"/>
  <c r="J14" i="355"/>
  <c r="I14" i="355"/>
  <c r="T13" i="355"/>
  <c r="S13" i="355"/>
  <c r="P13" i="355"/>
  <c r="N13" i="355"/>
  <c r="O13" i="355"/>
  <c r="M13" i="355"/>
  <c r="J13" i="355"/>
  <c r="I13" i="355"/>
  <c r="T12" i="355"/>
  <c r="S12" i="355"/>
  <c r="P12" i="355"/>
  <c r="N12" i="355"/>
  <c r="O12" i="355"/>
  <c r="M12" i="355"/>
  <c r="J12" i="355"/>
  <c r="I12" i="355"/>
  <c r="T11" i="355"/>
  <c r="S11" i="355"/>
  <c r="P11" i="355"/>
  <c r="N11" i="355"/>
  <c r="O11" i="355"/>
  <c r="M11" i="355"/>
  <c r="J11" i="355"/>
  <c r="I11" i="355"/>
  <c r="T10" i="355"/>
  <c r="AC5" i="355"/>
  <c r="S10" i="355"/>
  <c r="P10" i="355"/>
  <c r="N10" i="355"/>
  <c r="O10" i="355"/>
  <c r="M10" i="355"/>
  <c r="J10" i="355"/>
  <c r="I10" i="355"/>
  <c r="T9" i="355"/>
  <c r="W5" i="355"/>
  <c r="S9" i="355"/>
  <c r="N9" i="355"/>
  <c r="O9" i="355"/>
  <c r="M9" i="355"/>
  <c r="J9" i="355"/>
  <c r="I9" i="355"/>
  <c r="T8" i="355"/>
  <c r="S8" i="355"/>
  <c r="N8" i="355"/>
  <c r="O8" i="355"/>
  <c r="M8" i="355"/>
  <c r="J8" i="355"/>
  <c r="I8" i="355"/>
  <c r="T7" i="355"/>
  <c r="Y5" i="355"/>
  <c r="S7" i="355"/>
  <c r="N7" i="355"/>
  <c r="O7" i="355"/>
  <c r="M7" i="355"/>
  <c r="J7" i="355"/>
  <c r="I7" i="355"/>
  <c r="T6" i="355"/>
  <c r="S6" i="355"/>
  <c r="P6" i="355"/>
  <c r="N6" i="355"/>
  <c r="O6" i="355"/>
  <c r="M6" i="355"/>
  <c r="J6" i="355"/>
  <c r="I6" i="355"/>
  <c r="AH5" i="355"/>
  <c r="AF6" i="355"/>
  <c r="V6" i="355"/>
  <c r="AG5" i="355"/>
  <c r="T5" i="355"/>
  <c r="AE5" i="355"/>
  <c r="S5" i="355"/>
  <c r="P5" i="355"/>
  <c r="N5" i="355"/>
  <c r="O5" i="355"/>
  <c r="M5" i="355"/>
  <c r="J5" i="355"/>
  <c r="I5" i="355"/>
  <c r="R54" i="354"/>
  <c r="L54" i="354"/>
  <c r="K54" i="354"/>
  <c r="H54" i="354"/>
  <c r="G54" i="354"/>
  <c r="F54" i="354"/>
  <c r="P53" i="354"/>
  <c r="E54" i="354"/>
  <c r="I54" i="354"/>
  <c r="M54" i="354"/>
  <c r="T53" i="354"/>
  <c r="S53" i="354"/>
  <c r="N53" i="354"/>
  <c r="O53" i="354"/>
  <c r="M53" i="354"/>
  <c r="J53" i="354"/>
  <c r="I53" i="354"/>
  <c r="T52" i="354"/>
  <c r="S52" i="354"/>
  <c r="N52" i="354"/>
  <c r="O52" i="354"/>
  <c r="M52" i="354"/>
  <c r="J52" i="354"/>
  <c r="I52" i="354"/>
  <c r="T51" i="354"/>
  <c r="S51" i="354"/>
  <c r="N51" i="354"/>
  <c r="O51" i="354"/>
  <c r="M51" i="354"/>
  <c r="J51" i="354"/>
  <c r="I51" i="354"/>
  <c r="T50" i="354"/>
  <c r="S50" i="354"/>
  <c r="P50" i="354"/>
  <c r="N50" i="354"/>
  <c r="O50" i="354"/>
  <c r="M50" i="354"/>
  <c r="J50" i="354"/>
  <c r="I50" i="354"/>
  <c r="T49" i="354"/>
  <c r="S49" i="354"/>
  <c r="P49" i="354"/>
  <c r="N49" i="354"/>
  <c r="O49" i="354"/>
  <c r="M49" i="354"/>
  <c r="J49" i="354"/>
  <c r="I49" i="354"/>
  <c r="T48" i="354"/>
  <c r="S48" i="354"/>
  <c r="P48" i="354"/>
  <c r="N48" i="354"/>
  <c r="O48" i="354"/>
  <c r="M48" i="354"/>
  <c r="J48" i="354"/>
  <c r="I48" i="354"/>
  <c r="T47" i="354"/>
  <c r="S47" i="354"/>
  <c r="P47" i="354"/>
  <c r="N47" i="354"/>
  <c r="O47" i="354"/>
  <c r="M47" i="354"/>
  <c r="J47" i="354"/>
  <c r="I47" i="354"/>
  <c r="T46" i="354"/>
  <c r="S46" i="354"/>
  <c r="P46" i="354"/>
  <c r="N46" i="354"/>
  <c r="O46" i="354"/>
  <c r="M46" i="354"/>
  <c r="J46" i="354"/>
  <c r="I46" i="354"/>
  <c r="T45" i="354"/>
  <c r="S45" i="354"/>
  <c r="P45" i="354"/>
  <c r="N45" i="354"/>
  <c r="O45" i="354"/>
  <c r="M45" i="354"/>
  <c r="J45" i="354"/>
  <c r="I45" i="354"/>
  <c r="T44" i="354"/>
  <c r="S44" i="354"/>
  <c r="P44" i="354"/>
  <c r="N44" i="354"/>
  <c r="O44" i="354"/>
  <c r="M44" i="354"/>
  <c r="J44" i="354"/>
  <c r="I44" i="354"/>
  <c r="T43" i="354"/>
  <c r="S43" i="354"/>
  <c r="P43" i="354"/>
  <c r="N43" i="354"/>
  <c r="O43" i="354"/>
  <c r="M43" i="354"/>
  <c r="J43" i="354"/>
  <c r="I43" i="354"/>
  <c r="T42" i="354"/>
  <c r="S42" i="354"/>
  <c r="P42" i="354"/>
  <c r="N42" i="354"/>
  <c r="O42" i="354"/>
  <c r="M42" i="354"/>
  <c r="J42" i="354"/>
  <c r="I42" i="354"/>
  <c r="T41" i="354"/>
  <c r="S41" i="354"/>
  <c r="P41" i="354"/>
  <c r="N41" i="354"/>
  <c r="O41" i="354"/>
  <c r="M41" i="354"/>
  <c r="J41" i="354"/>
  <c r="I41" i="354"/>
  <c r="T40" i="354"/>
  <c r="S40" i="354"/>
  <c r="P40" i="354"/>
  <c r="N40" i="354"/>
  <c r="O40" i="354"/>
  <c r="M40" i="354"/>
  <c r="J40" i="354"/>
  <c r="I40" i="354"/>
  <c r="T39" i="354"/>
  <c r="S39" i="354"/>
  <c r="P39" i="354"/>
  <c r="N39" i="354"/>
  <c r="O39" i="354"/>
  <c r="M39" i="354"/>
  <c r="J39" i="354"/>
  <c r="I39" i="354"/>
  <c r="T38" i="354"/>
  <c r="S38" i="354"/>
  <c r="P38" i="354"/>
  <c r="N38" i="354"/>
  <c r="O38" i="354"/>
  <c r="M38" i="354"/>
  <c r="J38" i="354"/>
  <c r="I38" i="354"/>
  <c r="T37" i="354"/>
  <c r="S37" i="354"/>
  <c r="P37" i="354"/>
  <c r="N37" i="354"/>
  <c r="O37" i="354"/>
  <c r="M37" i="354"/>
  <c r="J37" i="354"/>
  <c r="I37" i="354"/>
  <c r="T36" i="354"/>
  <c r="S36" i="354"/>
  <c r="P36" i="354"/>
  <c r="N36" i="354"/>
  <c r="O36" i="354"/>
  <c r="M36" i="354"/>
  <c r="J36" i="354"/>
  <c r="I36" i="354"/>
  <c r="T35" i="354"/>
  <c r="S35" i="354"/>
  <c r="P35" i="354"/>
  <c r="N35" i="354"/>
  <c r="O35" i="354"/>
  <c r="M35" i="354"/>
  <c r="J35" i="354"/>
  <c r="I35" i="354"/>
  <c r="T34" i="354"/>
  <c r="S34" i="354"/>
  <c r="P34" i="354"/>
  <c r="O34" i="354"/>
  <c r="J34" i="354"/>
  <c r="I34" i="354"/>
  <c r="T33" i="354"/>
  <c r="S33" i="354"/>
  <c r="N33" i="354"/>
  <c r="O33" i="354"/>
  <c r="M33" i="354"/>
  <c r="J33" i="354"/>
  <c r="I33" i="354"/>
  <c r="T32" i="354"/>
  <c r="S32" i="354"/>
  <c r="N32" i="354"/>
  <c r="O32" i="354"/>
  <c r="M32" i="354"/>
  <c r="J32" i="354"/>
  <c r="I32" i="354"/>
  <c r="T31" i="354"/>
  <c r="S31" i="354"/>
  <c r="N31" i="354"/>
  <c r="O31" i="354"/>
  <c r="M31" i="354"/>
  <c r="J31" i="354"/>
  <c r="I31" i="354"/>
  <c r="T30" i="354"/>
  <c r="S30" i="354"/>
  <c r="N30" i="354"/>
  <c r="O30" i="354"/>
  <c r="M30" i="354"/>
  <c r="J30" i="354"/>
  <c r="I30" i="354"/>
  <c r="T29" i="354"/>
  <c r="S29" i="354"/>
  <c r="N29" i="354"/>
  <c r="O29" i="354"/>
  <c r="M29" i="354"/>
  <c r="J29" i="354"/>
  <c r="I29" i="354"/>
  <c r="T28" i="354"/>
  <c r="S28" i="354"/>
  <c r="N28" i="354"/>
  <c r="O28" i="354"/>
  <c r="M28" i="354"/>
  <c r="J28" i="354"/>
  <c r="I28" i="354"/>
  <c r="T27" i="354"/>
  <c r="S27" i="354"/>
  <c r="N27" i="354"/>
  <c r="O27" i="354"/>
  <c r="M27" i="354"/>
  <c r="J27" i="354"/>
  <c r="I27" i="354"/>
  <c r="T26" i="354"/>
  <c r="S26" i="354"/>
  <c r="N26" i="354"/>
  <c r="O26" i="354"/>
  <c r="M26" i="354"/>
  <c r="J26" i="354"/>
  <c r="I26" i="354"/>
  <c r="T25" i="354"/>
  <c r="S25" i="354"/>
  <c r="N25" i="354"/>
  <c r="O25" i="354"/>
  <c r="M25" i="354"/>
  <c r="J25" i="354"/>
  <c r="I25" i="354"/>
  <c r="T24" i="354"/>
  <c r="S24" i="354"/>
  <c r="N24" i="354"/>
  <c r="O24" i="354"/>
  <c r="M24" i="354"/>
  <c r="J24" i="354"/>
  <c r="I24" i="354"/>
  <c r="T23" i="354"/>
  <c r="S23" i="354"/>
  <c r="N23" i="354"/>
  <c r="O23" i="354"/>
  <c r="M23" i="354"/>
  <c r="J23" i="354"/>
  <c r="I23" i="354"/>
  <c r="T22" i="354"/>
  <c r="S22" i="354"/>
  <c r="N22" i="354"/>
  <c r="O22" i="354"/>
  <c r="M22" i="354"/>
  <c r="J22" i="354"/>
  <c r="I22" i="354"/>
  <c r="T21" i="354"/>
  <c r="S21" i="354"/>
  <c r="N21" i="354"/>
  <c r="O21" i="354"/>
  <c r="M21" i="354"/>
  <c r="J21" i="354"/>
  <c r="I21" i="354"/>
  <c r="T20" i="354"/>
  <c r="S20" i="354"/>
  <c r="O20" i="354"/>
  <c r="J20" i="354"/>
  <c r="I20" i="354"/>
  <c r="T19" i="354"/>
  <c r="S19" i="354"/>
  <c r="N19" i="354"/>
  <c r="O19" i="354"/>
  <c r="M19" i="354"/>
  <c r="J19" i="354"/>
  <c r="I19" i="354"/>
  <c r="T18" i="354"/>
  <c r="S18" i="354"/>
  <c r="N18" i="354"/>
  <c r="O18" i="354"/>
  <c r="M18" i="354"/>
  <c r="J18" i="354"/>
  <c r="I18" i="354"/>
  <c r="T17" i="354"/>
  <c r="S17" i="354"/>
  <c r="N17" i="354"/>
  <c r="O17" i="354"/>
  <c r="M17" i="354"/>
  <c r="J17" i="354"/>
  <c r="I17" i="354"/>
  <c r="T16" i="354"/>
  <c r="S16" i="354"/>
  <c r="N16" i="354"/>
  <c r="O16" i="354"/>
  <c r="M16" i="354"/>
  <c r="J16" i="354"/>
  <c r="I16" i="354"/>
  <c r="T15" i="354"/>
  <c r="S15" i="354"/>
  <c r="N15" i="354"/>
  <c r="O15" i="354"/>
  <c r="M15" i="354"/>
  <c r="J15" i="354"/>
  <c r="I15" i="354"/>
  <c r="T14" i="354"/>
  <c r="S14" i="354"/>
  <c r="N14" i="354"/>
  <c r="O14" i="354"/>
  <c r="M14" i="354"/>
  <c r="J14" i="354"/>
  <c r="I14" i="354"/>
  <c r="T13" i="354"/>
  <c r="S13" i="354"/>
  <c r="N13" i="354"/>
  <c r="O13" i="354"/>
  <c r="M13" i="354"/>
  <c r="J13" i="354"/>
  <c r="I13" i="354"/>
  <c r="T12" i="354"/>
  <c r="S12" i="354"/>
  <c r="N12" i="354"/>
  <c r="O12" i="354"/>
  <c r="M12" i="354"/>
  <c r="J12" i="354"/>
  <c r="I12" i="354"/>
  <c r="T11" i="354"/>
  <c r="S11" i="354"/>
  <c r="N11" i="354"/>
  <c r="O11" i="354"/>
  <c r="M11" i="354"/>
  <c r="J11" i="354"/>
  <c r="I11" i="354"/>
  <c r="T10" i="354"/>
  <c r="AC5" i="354"/>
  <c r="S10" i="354"/>
  <c r="N10" i="354"/>
  <c r="O10" i="354"/>
  <c r="M10" i="354"/>
  <c r="J10" i="354"/>
  <c r="I10" i="354"/>
  <c r="T9" i="354"/>
  <c r="W5" i="354"/>
  <c r="S9" i="354"/>
  <c r="N9" i="354"/>
  <c r="O9" i="354"/>
  <c r="M9" i="354"/>
  <c r="J9" i="354"/>
  <c r="I9" i="354"/>
  <c r="T8" i="354"/>
  <c r="S8" i="354"/>
  <c r="N8" i="354"/>
  <c r="O8" i="354"/>
  <c r="M8" i="354"/>
  <c r="J8" i="354"/>
  <c r="I8" i="354"/>
  <c r="T7" i="354"/>
  <c r="Y5" i="354"/>
  <c r="S7" i="354"/>
  <c r="N7" i="354"/>
  <c r="O7" i="354"/>
  <c r="M7" i="354"/>
  <c r="J7" i="354"/>
  <c r="I7" i="354"/>
  <c r="T6" i="354"/>
  <c r="AG5" i="354"/>
  <c r="S6" i="354"/>
  <c r="N6" i="354"/>
  <c r="O6" i="354"/>
  <c r="M6" i="354"/>
  <c r="J6" i="354"/>
  <c r="I6" i="354"/>
  <c r="AH5" i="354"/>
  <c r="AB6" i="354"/>
  <c r="T5" i="354"/>
  <c r="AE5" i="354"/>
  <c r="S5" i="354"/>
  <c r="P5" i="354"/>
  <c r="N5" i="354"/>
  <c r="O5" i="354"/>
  <c r="M5" i="354"/>
  <c r="J5" i="354"/>
  <c r="I5" i="354"/>
  <c r="R54" i="353"/>
  <c r="L54" i="353"/>
  <c r="K54" i="353"/>
  <c r="H54" i="353"/>
  <c r="G54" i="353"/>
  <c r="F54" i="353"/>
  <c r="P53" i="353"/>
  <c r="T54" i="353"/>
  <c r="E54" i="353"/>
  <c r="M54" i="353"/>
  <c r="T53" i="353"/>
  <c r="S53" i="353"/>
  <c r="N53" i="353"/>
  <c r="O53" i="353"/>
  <c r="M53" i="353"/>
  <c r="J53" i="353"/>
  <c r="I53" i="353"/>
  <c r="T52" i="353"/>
  <c r="S52" i="353"/>
  <c r="N52" i="353"/>
  <c r="O52" i="353"/>
  <c r="M52" i="353"/>
  <c r="J52" i="353"/>
  <c r="I52" i="353"/>
  <c r="T51" i="353"/>
  <c r="S51" i="353"/>
  <c r="N51" i="353"/>
  <c r="O51" i="353"/>
  <c r="M51" i="353"/>
  <c r="J51" i="353"/>
  <c r="I51" i="353"/>
  <c r="T50" i="353"/>
  <c r="S50" i="353"/>
  <c r="N50" i="353"/>
  <c r="O50" i="353"/>
  <c r="M50" i="353"/>
  <c r="J50" i="353"/>
  <c r="I50" i="353"/>
  <c r="T49" i="353"/>
  <c r="S49" i="353"/>
  <c r="N49" i="353"/>
  <c r="O49" i="353"/>
  <c r="M49" i="353"/>
  <c r="J49" i="353"/>
  <c r="I49" i="353"/>
  <c r="T48" i="353"/>
  <c r="S48" i="353"/>
  <c r="N48" i="353"/>
  <c r="O48" i="353"/>
  <c r="M48" i="353"/>
  <c r="J48" i="353"/>
  <c r="I48" i="353"/>
  <c r="T47" i="353"/>
  <c r="S47" i="353"/>
  <c r="N47" i="353"/>
  <c r="O47" i="353"/>
  <c r="M47" i="353"/>
  <c r="J47" i="353"/>
  <c r="I47" i="353"/>
  <c r="T46" i="353"/>
  <c r="S46" i="353"/>
  <c r="N46" i="353"/>
  <c r="O46" i="353"/>
  <c r="M46" i="353"/>
  <c r="J46" i="353"/>
  <c r="I46" i="353"/>
  <c r="T45" i="353"/>
  <c r="S45" i="353"/>
  <c r="N45" i="353"/>
  <c r="O45" i="353"/>
  <c r="M45" i="353"/>
  <c r="J45" i="353"/>
  <c r="I45" i="353"/>
  <c r="T44" i="353"/>
  <c r="S44" i="353"/>
  <c r="N44" i="353"/>
  <c r="O44" i="353"/>
  <c r="M44" i="353"/>
  <c r="J44" i="353"/>
  <c r="I44" i="353"/>
  <c r="T43" i="353"/>
  <c r="S43" i="353"/>
  <c r="N43" i="353"/>
  <c r="O43" i="353"/>
  <c r="M43" i="353"/>
  <c r="J43" i="353"/>
  <c r="I43" i="353"/>
  <c r="T42" i="353"/>
  <c r="S42" i="353"/>
  <c r="N42" i="353"/>
  <c r="O42" i="353"/>
  <c r="M42" i="353"/>
  <c r="J42" i="353"/>
  <c r="I42" i="353"/>
  <c r="T41" i="353"/>
  <c r="S41" i="353"/>
  <c r="N41" i="353"/>
  <c r="O41" i="353"/>
  <c r="M41" i="353"/>
  <c r="J41" i="353"/>
  <c r="I41" i="353"/>
  <c r="T40" i="353"/>
  <c r="S40" i="353"/>
  <c r="N40" i="353"/>
  <c r="O40" i="353"/>
  <c r="M40" i="353"/>
  <c r="J40" i="353"/>
  <c r="I40" i="353"/>
  <c r="T39" i="353"/>
  <c r="S39" i="353"/>
  <c r="P39" i="353"/>
  <c r="N39" i="353"/>
  <c r="O39" i="353"/>
  <c r="M39" i="353"/>
  <c r="J39" i="353"/>
  <c r="I39" i="353"/>
  <c r="T38" i="353"/>
  <c r="S38" i="353"/>
  <c r="P38" i="353"/>
  <c r="N38" i="353"/>
  <c r="O38" i="353"/>
  <c r="M38" i="353"/>
  <c r="J38" i="353"/>
  <c r="I38" i="353"/>
  <c r="T37" i="353"/>
  <c r="S37" i="353"/>
  <c r="P37" i="353"/>
  <c r="N37" i="353"/>
  <c r="O37" i="353"/>
  <c r="M37" i="353"/>
  <c r="J37" i="353"/>
  <c r="I37" i="353"/>
  <c r="T36" i="353"/>
  <c r="S36" i="353"/>
  <c r="P36" i="353"/>
  <c r="N36" i="353"/>
  <c r="O36" i="353"/>
  <c r="M36" i="353"/>
  <c r="J36" i="353"/>
  <c r="I36" i="353"/>
  <c r="T35" i="353"/>
  <c r="S35" i="353"/>
  <c r="P35" i="353"/>
  <c r="N35" i="353"/>
  <c r="O35" i="353"/>
  <c r="M35" i="353"/>
  <c r="J35" i="353"/>
  <c r="I35" i="353"/>
  <c r="T34" i="353"/>
  <c r="S34" i="353"/>
  <c r="P34" i="353"/>
  <c r="O34" i="353"/>
  <c r="J34" i="353"/>
  <c r="I34" i="353"/>
  <c r="T33" i="353"/>
  <c r="S33" i="353"/>
  <c r="P33" i="353"/>
  <c r="N33" i="353"/>
  <c r="O33" i="353"/>
  <c r="M33" i="353"/>
  <c r="J33" i="353"/>
  <c r="I33" i="353"/>
  <c r="T32" i="353"/>
  <c r="S32" i="353"/>
  <c r="P32" i="353"/>
  <c r="N32" i="353"/>
  <c r="O32" i="353"/>
  <c r="M32" i="353"/>
  <c r="J32" i="353"/>
  <c r="I32" i="353"/>
  <c r="T31" i="353"/>
  <c r="S31" i="353"/>
  <c r="P31" i="353"/>
  <c r="N31" i="353"/>
  <c r="O31" i="353"/>
  <c r="M31" i="353"/>
  <c r="J31" i="353"/>
  <c r="I31" i="353"/>
  <c r="T30" i="353"/>
  <c r="S30" i="353"/>
  <c r="P30" i="353"/>
  <c r="N30" i="353"/>
  <c r="O30" i="353"/>
  <c r="M30" i="353"/>
  <c r="J30" i="353"/>
  <c r="I30" i="353"/>
  <c r="T29" i="353"/>
  <c r="S29" i="353"/>
  <c r="P29" i="353"/>
  <c r="N29" i="353"/>
  <c r="O29" i="353"/>
  <c r="M29" i="353"/>
  <c r="J29" i="353"/>
  <c r="I29" i="353"/>
  <c r="T28" i="353"/>
  <c r="S28" i="353"/>
  <c r="P28" i="353"/>
  <c r="N28" i="353"/>
  <c r="O28" i="353"/>
  <c r="M28" i="353"/>
  <c r="J28" i="353"/>
  <c r="I28" i="353"/>
  <c r="T27" i="353"/>
  <c r="S27" i="353"/>
  <c r="P27" i="353"/>
  <c r="N27" i="353"/>
  <c r="O27" i="353"/>
  <c r="M27" i="353"/>
  <c r="J27" i="353"/>
  <c r="I27" i="353"/>
  <c r="T26" i="353"/>
  <c r="S26" i="353"/>
  <c r="P26" i="353"/>
  <c r="N26" i="353"/>
  <c r="O26" i="353"/>
  <c r="M26" i="353"/>
  <c r="J26" i="353"/>
  <c r="I26" i="353"/>
  <c r="T25" i="353"/>
  <c r="S25" i="353"/>
  <c r="P25" i="353"/>
  <c r="N25" i="353"/>
  <c r="O25" i="353"/>
  <c r="M25" i="353"/>
  <c r="J25" i="353"/>
  <c r="I25" i="353"/>
  <c r="T24" i="353"/>
  <c r="S24" i="353"/>
  <c r="P24" i="353"/>
  <c r="N24" i="353"/>
  <c r="O24" i="353"/>
  <c r="M24" i="353"/>
  <c r="J24" i="353"/>
  <c r="I24" i="353"/>
  <c r="T23" i="353"/>
  <c r="S23" i="353"/>
  <c r="P23" i="353"/>
  <c r="N23" i="353"/>
  <c r="O23" i="353"/>
  <c r="M23" i="353"/>
  <c r="J23" i="353"/>
  <c r="I23" i="353"/>
  <c r="T22" i="353"/>
  <c r="S22" i="353"/>
  <c r="P22" i="353"/>
  <c r="N22" i="353"/>
  <c r="O22" i="353"/>
  <c r="M22" i="353"/>
  <c r="J22" i="353"/>
  <c r="I22" i="353"/>
  <c r="T21" i="353"/>
  <c r="S21" i="353"/>
  <c r="P21" i="353"/>
  <c r="N21" i="353"/>
  <c r="O21" i="353"/>
  <c r="M21" i="353"/>
  <c r="J21" i="353"/>
  <c r="I21" i="353"/>
  <c r="T20" i="353"/>
  <c r="S20" i="353"/>
  <c r="P20" i="353"/>
  <c r="O20" i="353"/>
  <c r="J20" i="353"/>
  <c r="I20" i="353"/>
  <c r="T19" i="353"/>
  <c r="S19" i="353"/>
  <c r="P19" i="353"/>
  <c r="N19" i="353"/>
  <c r="O19" i="353"/>
  <c r="M19" i="353"/>
  <c r="J19" i="353"/>
  <c r="I19" i="353"/>
  <c r="T18" i="353"/>
  <c r="S18" i="353"/>
  <c r="P18" i="353"/>
  <c r="N18" i="353"/>
  <c r="O18" i="353"/>
  <c r="M18" i="353"/>
  <c r="J18" i="353"/>
  <c r="I18" i="353"/>
  <c r="T17" i="353"/>
  <c r="S17" i="353"/>
  <c r="P17" i="353"/>
  <c r="N17" i="353"/>
  <c r="O17" i="353"/>
  <c r="M17" i="353"/>
  <c r="J17" i="353"/>
  <c r="I17" i="353"/>
  <c r="T16" i="353"/>
  <c r="S16" i="353"/>
  <c r="P16" i="353"/>
  <c r="N16" i="353"/>
  <c r="O16" i="353"/>
  <c r="M16" i="353"/>
  <c r="J16" i="353"/>
  <c r="I16" i="353"/>
  <c r="T15" i="353"/>
  <c r="S15" i="353"/>
  <c r="P15" i="353"/>
  <c r="N15" i="353"/>
  <c r="O15" i="353"/>
  <c r="M15" i="353"/>
  <c r="J15" i="353"/>
  <c r="I15" i="353"/>
  <c r="T14" i="353"/>
  <c r="S14" i="353"/>
  <c r="P14" i="353"/>
  <c r="N14" i="353"/>
  <c r="O14" i="353"/>
  <c r="M14" i="353"/>
  <c r="J14" i="353"/>
  <c r="I14" i="353"/>
  <c r="T13" i="353"/>
  <c r="S13" i="353"/>
  <c r="P13" i="353"/>
  <c r="N13" i="353"/>
  <c r="O13" i="353"/>
  <c r="M13" i="353"/>
  <c r="J13" i="353"/>
  <c r="I13" i="353"/>
  <c r="T12" i="353"/>
  <c r="S12" i="353"/>
  <c r="P12" i="353"/>
  <c r="N12" i="353"/>
  <c r="O12" i="353"/>
  <c r="M12" i="353"/>
  <c r="J12" i="353"/>
  <c r="I12" i="353"/>
  <c r="T11" i="353"/>
  <c r="S11" i="353"/>
  <c r="P11" i="353"/>
  <c r="N11" i="353"/>
  <c r="O11" i="353"/>
  <c r="M11" i="353"/>
  <c r="J11" i="353"/>
  <c r="I11" i="353"/>
  <c r="T10" i="353"/>
  <c r="AC5" i="353"/>
  <c r="S10" i="353"/>
  <c r="P10" i="353"/>
  <c r="N10" i="353"/>
  <c r="O10" i="353"/>
  <c r="M10" i="353"/>
  <c r="J10" i="353"/>
  <c r="I10" i="353"/>
  <c r="T9" i="353"/>
  <c r="W5" i="353"/>
  <c r="S9" i="353"/>
  <c r="P9" i="353"/>
  <c r="N9" i="353"/>
  <c r="O9" i="353"/>
  <c r="M9" i="353"/>
  <c r="J9" i="353"/>
  <c r="I9" i="353"/>
  <c r="T8" i="353"/>
  <c r="S8" i="353"/>
  <c r="P8" i="353"/>
  <c r="N8" i="353"/>
  <c r="O8" i="353"/>
  <c r="M8" i="353"/>
  <c r="J8" i="353"/>
  <c r="I8" i="353"/>
  <c r="T7" i="353"/>
  <c r="Y5" i="353"/>
  <c r="S7" i="353"/>
  <c r="P7" i="353"/>
  <c r="N7" i="353"/>
  <c r="O7" i="353"/>
  <c r="M7" i="353"/>
  <c r="J7" i="353"/>
  <c r="I7" i="353"/>
  <c r="T6" i="353"/>
  <c r="S6" i="353"/>
  <c r="P6" i="353"/>
  <c r="N6" i="353"/>
  <c r="O6" i="353"/>
  <c r="M6" i="353"/>
  <c r="J6" i="353"/>
  <c r="I6" i="353"/>
  <c r="AH5" i="353"/>
  <c r="AF6" i="353"/>
  <c r="AG5" i="353"/>
  <c r="T5" i="353"/>
  <c r="AE5" i="353"/>
  <c r="S5" i="353"/>
  <c r="P5" i="353"/>
  <c r="N5" i="353"/>
  <c r="O5" i="353"/>
  <c r="M5" i="353"/>
  <c r="J5" i="353"/>
  <c r="I5" i="353"/>
  <c r="R54" i="352"/>
  <c r="L54" i="352"/>
  <c r="K54" i="352"/>
  <c r="H54" i="352"/>
  <c r="G54" i="352"/>
  <c r="F54" i="352"/>
  <c r="J54" i="352"/>
  <c r="T54" i="352"/>
  <c r="E54" i="352"/>
  <c r="I54" i="352"/>
  <c r="T53" i="352"/>
  <c r="S53" i="352"/>
  <c r="N53" i="352"/>
  <c r="O53" i="352"/>
  <c r="M53" i="352"/>
  <c r="J53" i="352"/>
  <c r="I53" i="352"/>
  <c r="T52" i="352"/>
  <c r="S52" i="352"/>
  <c r="N52" i="352"/>
  <c r="O52" i="352"/>
  <c r="M52" i="352"/>
  <c r="J52" i="352"/>
  <c r="I52" i="352"/>
  <c r="T51" i="352"/>
  <c r="S51" i="352"/>
  <c r="N51" i="352"/>
  <c r="O51" i="352"/>
  <c r="M51" i="352"/>
  <c r="J51" i="352"/>
  <c r="I51" i="352"/>
  <c r="T50" i="352"/>
  <c r="S50" i="352"/>
  <c r="N50" i="352"/>
  <c r="O50" i="352"/>
  <c r="M50" i="352"/>
  <c r="J50" i="352"/>
  <c r="I50" i="352"/>
  <c r="T49" i="352"/>
  <c r="S49" i="352"/>
  <c r="N49" i="352"/>
  <c r="O49" i="352"/>
  <c r="M49" i="352"/>
  <c r="J49" i="352"/>
  <c r="I49" i="352"/>
  <c r="T48" i="352"/>
  <c r="S48" i="352"/>
  <c r="N48" i="352"/>
  <c r="O48" i="352"/>
  <c r="M48" i="352"/>
  <c r="J48" i="352"/>
  <c r="I48" i="352"/>
  <c r="T47" i="352"/>
  <c r="S47" i="352"/>
  <c r="N47" i="352"/>
  <c r="O47" i="352"/>
  <c r="M47" i="352"/>
  <c r="J47" i="352"/>
  <c r="I47" i="352"/>
  <c r="T46" i="352"/>
  <c r="S46" i="352"/>
  <c r="N46" i="352"/>
  <c r="O46" i="352"/>
  <c r="M46" i="352"/>
  <c r="J46" i="352"/>
  <c r="I46" i="352"/>
  <c r="T45" i="352"/>
  <c r="S45" i="352"/>
  <c r="N45" i="352"/>
  <c r="O45" i="352"/>
  <c r="M45" i="352"/>
  <c r="J45" i="352"/>
  <c r="I45" i="352"/>
  <c r="T44" i="352"/>
  <c r="S44" i="352"/>
  <c r="N44" i="352"/>
  <c r="O44" i="352"/>
  <c r="M44" i="352"/>
  <c r="J44" i="352"/>
  <c r="I44" i="352"/>
  <c r="T43" i="352"/>
  <c r="S43" i="352"/>
  <c r="N43" i="352"/>
  <c r="O43" i="352"/>
  <c r="M43" i="352"/>
  <c r="J43" i="352"/>
  <c r="I43" i="352"/>
  <c r="T42" i="352"/>
  <c r="S42" i="352"/>
  <c r="N42" i="352"/>
  <c r="O42" i="352"/>
  <c r="M42" i="352"/>
  <c r="J42" i="352"/>
  <c r="I42" i="352"/>
  <c r="T41" i="352"/>
  <c r="S41" i="352"/>
  <c r="P41" i="352"/>
  <c r="N41" i="352"/>
  <c r="O41" i="352"/>
  <c r="M41" i="352"/>
  <c r="J41" i="352"/>
  <c r="I41" i="352"/>
  <c r="T40" i="352"/>
  <c r="S40" i="352"/>
  <c r="P40" i="352"/>
  <c r="N40" i="352"/>
  <c r="O40" i="352"/>
  <c r="M40" i="352"/>
  <c r="J40" i="352"/>
  <c r="I40" i="352"/>
  <c r="T39" i="352"/>
  <c r="S39" i="352"/>
  <c r="P39" i="352"/>
  <c r="N39" i="352"/>
  <c r="O39" i="352"/>
  <c r="M39" i="352"/>
  <c r="J39" i="352"/>
  <c r="I39" i="352"/>
  <c r="T38" i="352"/>
  <c r="S38" i="352"/>
  <c r="P38" i="352"/>
  <c r="N38" i="352"/>
  <c r="O38" i="352"/>
  <c r="M38" i="352"/>
  <c r="J38" i="352"/>
  <c r="I38" i="352"/>
  <c r="T37" i="352"/>
  <c r="S37" i="352"/>
  <c r="P37" i="352"/>
  <c r="N37" i="352"/>
  <c r="O37" i="352"/>
  <c r="M37" i="352"/>
  <c r="J37" i="352"/>
  <c r="I37" i="352"/>
  <c r="T36" i="352"/>
  <c r="S36" i="352"/>
  <c r="P36" i="352"/>
  <c r="N36" i="352"/>
  <c r="O36" i="352"/>
  <c r="M36" i="352"/>
  <c r="J36" i="352"/>
  <c r="I36" i="352"/>
  <c r="T35" i="352"/>
  <c r="S35" i="352"/>
  <c r="P35" i="352"/>
  <c r="N35" i="352"/>
  <c r="O35" i="352"/>
  <c r="M35" i="352"/>
  <c r="J35" i="352"/>
  <c r="I35" i="352"/>
  <c r="T34" i="352"/>
  <c r="S34" i="352"/>
  <c r="P34" i="352"/>
  <c r="O34" i="352"/>
  <c r="J34" i="352"/>
  <c r="I34" i="352"/>
  <c r="T33" i="352"/>
  <c r="S33" i="352"/>
  <c r="P33" i="352"/>
  <c r="N33" i="352"/>
  <c r="O33" i="352"/>
  <c r="M33" i="352"/>
  <c r="J33" i="352"/>
  <c r="I33" i="352"/>
  <c r="T32" i="352"/>
  <c r="S32" i="352"/>
  <c r="P32" i="352"/>
  <c r="N32" i="352"/>
  <c r="O32" i="352"/>
  <c r="M32" i="352"/>
  <c r="J32" i="352"/>
  <c r="I32" i="352"/>
  <c r="T31" i="352"/>
  <c r="S31" i="352"/>
  <c r="P31" i="352"/>
  <c r="N31" i="352"/>
  <c r="O31" i="352"/>
  <c r="M31" i="352"/>
  <c r="J31" i="352"/>
  <c r="I31" i="352"/>
  <c r="T30" i="352"/>
  <c r="S30" i="352"/>
  <c r="P30" i="352"/>
  <c r="N30" i="352"/>
  <c r="O30" i="352"/>
  <c r="M30" i="352"/>
  <c r="J30" i="352"/>
  <c r="I30" i="352"/>
  <c r="T29" i="352"/>
  <c r="S29" i="352"/>
  <c r="P29" i="352"/>
  <c r="N29" i="352"/>
  <c r="O29" i="352"/>
  <c r="M29" i="352"/>
  <c r="J29" i="352"/>
  <c r="I29" i="352"/>
  <c r="T28" i="352"/>
  <c r="S28" i="352"/>
  <c r="P28" i="352"/>
  <c r="N28" i="352"/>
  <c r="O28" i="352"/>
  <c r="M28" i="352"/>
  <c r="J28" i="352"/>
  <c r="I28" i="352"/>
  <c r="T27" i="352"/>
  <c r="S27" i="352"/>
  <c r="N27" i="352"/>
  <c r="O27" i="352"/>
  <c r="M27" i="352"/>
  <c r="J27" i="352"/>
  <c r="I27" i="352"/>
  <c r="T26" i="352"/>
  <c r="S26" i="352"/>
  <c r="N26" i="352"/>
  <c r="O26" i="352"/>
  <c r="M26" i="352"/>
  <c r="J26" i="352"/>
  <c r="I26" i="352"/>
  <c r="T25" i="352"/>
  <c r="S25" i="352"/>
  <c r="N25" i="352"/>
  <c r="O25" i="352"/>
  <c r="M25" i="352"/>
  <c r="J25" i="352"/>
  <c r="I25" i="352"/>
  <c r="T24" i="352"/>
  <c r="S24" i="352"/>
  <c r="N24" i="352"/>
  <c r="O24" i="352"/>
  <c r="M24" i="352"/>
  <c r="J24" i="352"/>
  <c r="I24" i="352"/>
  <c r="T23" i="352"/>
  <c r="S23" i="352"/>
  <c r="N23" i="352"/>
  <c r="O23" i="352"/>
  <c r="M23" i="352"/>
  <c r="J23" i="352"/>
  <c r="I23" i="352"/>
  <c r="T22" i="352"/>
  <c r="S22" i="352"/>
  <c r="N22" i="352"/>
  <c r="O22" i="352"/>
  <c r="M22" i="352"/>
  <c r="J22" i="352"/>
  <c r="I22" i="352"/>
  <c r="T21" i="352"/>
  <c r="S21" i="352"/>
  <c r="P21" i="352"/>
  <c r="N21" i="352"/>
  <c r="O21" i="352"/>
  <c r="M21" i="352"/>
  <c r="J21" i="352"/>
  <c r="I21" i="352"/>
  <c r="T20" i="352"/>
  <c r="S20" i="352"/>
  <c r="P20" i="352"/>
  <c r="O20" i="352"/>
  <c r="J20" i="352"/>
  <c r="I20" i="352"/>
  <c r="T19" i="352"/>
  <c r="S19" i="352"/>
  <c r="P19" i="352"/>
  <c r="N19" i="352"/>
  <c r="O19" i="352"/>
  <c r="M19" i="352"/>
  <c r="J19" i="352"/>
  <c r="I19" i="352"/>
  <c r="T18" i="352"/>
  <c r="S18" i="352"/>
  <c r="P18" i="352"/>
  <c r="N18" i="352"/>
  <c r="O18" i="352"/>
  <c r="M18" i="352"/>
  <c r="J18" i="352"/>
  <c r="I18" i="352"/>
  <c r="T17" i="352"/>
  <c r="S17" i="352"/>
  <c r="P17" i="352"/>
  <c r="N17" i="352"/>
  <c r="O17" i="352"/>
  <c r="M17" i="352"/>
  <c r="J17" i="352"/>
  <c r="I17" i="352"/>
  <c r="T16" i="352"/>
  <c r="S16" i="352"/>
  <c r="P16" i="352"/>
  <c r="N16" i="352"/>
  <c r="O16" i="352"/>
  <c r="M16" i="352"/>
  <c r="J16" i="352"/>
  <c r="I16" i="352"/>
  <c r="T15" i="352"/>
  <c r="S15" i="352"/>
  <c r="P15" i="352"/>
  <c r="N15" i="352"/>
  <c r="O15" i="352"/>
  <c r="M15" i="352"/>
  <c r="J15" i="352"/>
  <c r="I15" i="352"/>
  <c r="T14" i="352"/>
  <c r="S14" i="352"/>
  <c r="P14" i="352"/>
  <c r="N14" i="352"/>
  <c r="O14" i="352"/>
  <c r="M14" i="352"/>
  <c r="J14" i="352"/>
  <c r="I14" i="352"/>
  <c r="T13" i="352"/>
  <c r="S13" i="352"/>
  <c r="P13" i="352"/>
  <c r="N13" i="352"/>
  <c r="O13" i="352"/>
  <c r="M13" i="352"/>
  <c r="J13" i="352"/>
  <c r="I13" i="352"/>
  <c r="T12" i="352"/>
  <c r="S12" i="352"/>
  <c r="P12" i="352"/>
  <c r="N12" i="352"/>
  <c r="O12" i="352"/>
  <c r="M12" i="352"/>
  <c r="J12" i="352"/>
  <c r="I12" i="352"/>
  <c r="T11" i="352"/>
  <c r="S11" i="352"/>
  <c r="P11" i="352"/>
  <c r="N11" i="352"/>
  <c r="O11" i="352"/>
  <c r="M11" i="352"/>
  <c r="J11" i="352"/>
  <c r="I11" i="352"/>
  <c r="T10" i="352"/>
  <c r="AC5" i="352"/>
  <c r="S10" i="352"/>
  <c r="N10" i="352"/>
  <c r="O10" i="352"/>
  <c r="M10" i="352"/>
  <c r="J10" i="352"/>
  <c r="I10" i="352"/>
  <c r="T9" i="352"/>
  <c r="W5" i="352"/>
  <c r="S9" i="352"/>
  <c r="N9" i="352"/>
  <c r="O9" i="352"/>
  <c r="M9" i="352"/>
  <c r="J9" i="352"/>
  <c r="I9" i="352"/>
  <c r="T8" i="352"/>
  <c r="S8" i="352"/>
  <c r="N8" i="352"/>
  <c r="O8" i="352"/>
  <c r="M8" i="352"/>
  <c r="J8" i="352"/>
  <c r="I8" i="352"/>
  <c r="T7" i="352"/>
  <c r="Y5" i="352"/>
  <c r="S7" i="352"/>
  <c r="P7" i="352"/>
  <c r="N7" i="352"/>
  <c r="O7" i="352"/>
  <c r="M7" i="352"/>
  <c r="J7" i="352"/>
  <c r="I7" i="352"/>
  <c r="T6" i="352"/>
  <c r="AG5" i="352"/>
  <c r="S6" i="352"/>
  <c r="P6" i="352"/>
  <c r="N6" i="352"/>
  <c r="O6" i="352"/>
  <c r="M6" i="352"/>
  <c r="J6" i="352"/>
  <c r="I6" i="352"/>
  <c r="AH5" i="352"/>
  <c r="AB6" i="352"/>
  <c r="T5" i="352"/>
  <c r="AE5" i="352"/>
  <c r="S5" i="352"/>
  <c r="P5" i="352"/>
  <c r="N5" i="352"/>
  <c r="O5" i="352"/>
  <c r="M5" i="352"/>
  <c r="J5" i="352"/>
  <c r="I5" i="352"/>
  <c r="R54" i="351"/>
  <c r="L54" i="351"/>
  <c r="K54" i="351"/>
  <c r="H54" i="351"/>
  <c r="G54" i="351"/>
  <c r="F54" i="351"/>
  <c r="N54" i="351"/>
  <c r="O54" i="351"/>
  <c r="P54" i="351"/>
  <c r="T54" i="351"/>
  <c r="E54" i="351"/>
  <c r="I54" i="351"/>
  <c r="T53" i="351"/>
  <c r="S53" i="351"/>
  <c r="P53" i="351"/>
  <c r="N53" i="351"/>
  <c r="O53" i="351"/>
  <c r="M53" i="351"/>
  <c r="J53" i="351"/>
  <c r="I53" i="351"/>
  <c r="T52" i="351"/>
  <c r="S52" i="351"/>
  <c r="P52" i="351"/>
  <c r="N52" i="351"/>
  <c r="O52" i="351"/>
  <c r="M52" i="351"/>
  <c r="J52" i="351"/>
  <c r="I52" i="351"/>
  <c r="T51" i="351"/>
  <c r="S51" i="351"/>
  <c r="P51" i="351"/>
  <c r="N51" i="351"/>
  <c r="O51" i="351"/>
  <c r="M51" i="351"/>
  <c r="J51" i="351"/>
  <c r="I51" i="351"/>
  <c r="T50" i="351"/>
  <c r="S50" i="351"/>
  <c r="P50" i="351"/>
  <c r="N50" i="351"/>
  <c r="O50" i="351"/>
  <c r="M50" i="351"/>
  <c r="J50" i="351"/>
  <c r="I50" i="351"/>
  <c r="T49" i="351"/>
  <c r="S49" i="351"/>
  <c r="P49" i="351"/>
  <c r="N49" i="351"/>
  <c r="O49" i="351"/>
  <c r="M49" i="351"/>
  <c r="J49" i="351"/>
  <c r="I49" i="351"/>
  <c r="T48" i="351"/>
  <c r="S48" i="351"/>
  <c r="P48" i="351"/>
  <c r="N48" i="351"/>
  <c r="O48" i="351"/>
  <c r="M48" i="351"/>
  <c r="J48" i="351"/>
  <c r="I48" i="351"/>
  <c r="T47" i="351"/>
  <c r="S47" i="351"/>
  <c r="P47" i="351"/>
  <c r="N47" i="351"/>
  <c r="O47" i="351"/>
  <c r="M47" i="351"/>
  <c r="J47" i="351"/>
  <c r="I47" i="351"/>
  <c r="T46" i="351"/>
  <c r="S46" i="351"/>
  <c r="P46" i="351"/>
  <c r="N46" i="351"/>
  <c r="O46" i="351"/>
  <c r="M46" i="351"/>
  <c r="J46" i="351"/>
  <c r="I46" i="351"/>
  <c r="T45" i="351"/>
  <c r="S45" i="351"/>
  <c r="P45" i="351"/>
  <c r="N45" i="351"/>
  <c r="O45" i="351"/>
  <c r="M45" i="351"/>
  <c r="J45" i="351"/>
  <c r="I45" i="351"/>
  <c r="T44" i="351"/>
  <c r="S44" i="351"/>
  <c r="P44" i="351"/>
  <c r="N44" i="351"/>
  <c r="O44" i="351"/>
  <c r="M44" i="351"/>
  <c r="J44" i="351"/>
  <c r="I44" i="351"/>
  <c r="T43" i="351"/>
  <c r="S43" i="351"/>
  <c r="P43" i="351"/>
  <c r="N43" i="351"/>
  <c r="O43" i="351"/>
  <c r="M43" i="351"/>
  <c r="J43" i="351"/>
  <c r="I43" i="351"/>
  <c r="T42" i="351"/>
  <c r="S42" i="351"/>
  <c r="P42" i="351"/>
  <c r="N42" i="351"/>
  <c r="O42" i="351"/>
  <c r="M42" i="351"/>
  <c r="J42" i="351"/>
  <c r="I42" i="351"/>
  <c r="T41" i="351"/>
  <c r="S41" i="351"/>
  <c r="P41" i="351"/>
  <c r="N41" i="351"/>
  <c r="O41" i="351"/>
  <c r="M41" i="351"/>
  <c r="J41" i="351"/>
  <c r="I41" i="351"/>
  <c r="T40" i="351"/>
  <c r="S40" i="351"/>
  <c r="P40" i="351"/>
  <c r="N40" i="351"/>
  <c r="O40" i="351"/>
  <c r="M40" i="351"/>
  <c r="J40" i="351"/>
  <c r="I40" i="351"/>
  <c r="T39" i="351"/>
  <c r="S39" i="351"/>
  <c r="P39" i="351"/>
  <c r="N39" i="351"/>
  <c r="O39" i="351"/>
  <c r="M39" i="351"/>
  <c r="J39" i="351"/>
  <c r="I39" i="351"/>
  <c r="T38" i="351"/>
  <c r="S38" i="351"/>
  <c r="P38" i="351"/>
  <c r="N38" i="351"/>
  <c r="O38" i="351"/>
  <c r="M38" i="351"/>
  <c r="J38" i="351"/>
  <c r="I38" i="351"/>
  <c r="T37" i="351"/>
  <c r="S37" i="351"/>
  <c r="P37" i="351"/>
  <c r="N37" i="351"/>
  <c r="O37" i="351"/>
  <c r="M37" i="351"/>
  <c r="J37" i="351"/>
  <c r="I37" i="351"/>
  <c r="T36" i="351"/>
  <c r="S36" i="351"/>
  <c r="P36" i="351"/>
  <c r="N36" i="351"/>
  <c r="O36" i="351"/>
  <c r="M36" i="351"/>
  <c r="J36" i="351"/>
  <c r="I36" i="351"/>
  <c r="T35" i="351"/>
  <c r="S35" i="351"/>
  <c r="P35" i="351"/>
  <c r="N35" i="351"/>
  <c r="O35" i="351"/>
  <c r="M35" i="351"/>
  <c r="J35" i="351"/>
  <c r="I35" i="351"/>
  <c r="T34" i="351"/>
  <c r="S34" i="351"/>
  <c r="P34" i="351"/>
  <c r="O34" i="351"/>
  <c r="J34" i="351"/>
  <c r="I34" i="351"/>
  <c r="T33" i="351"/>
  <c r="S33" i="351"/>
  <c r="N33" i="351"/>
  <c r="O33" i="351"/>
  <c r="M33" i="351"/>
  <c r="J33" i="351"/>
  <c r="I33" i="351"/>
  <c r="T32" i="351"/>
  <c r="S32" i="351"/>
  <c r="N32" i="351"/>
  <c r="O32" i="351"/>
  <c r="M32" i="351"/>
  <c r="J32" i="351"/>
  <c r="I32" i="351"/>
  <c r="T31" i="351"/>
  <c r="S31" i="351"/>
  <c r="N31" i="351"/>
  <c r="O31" i="351"/>
  <c r="M31" i="351"/>
  <c r="J31" i="351"/>
  <c r="I31" i="351"/>
  <c r="T30" i="351"/>
  <c r="S30" i="351"/>
  <c r="N30" i="351"/>
  <c r="O30" i="351"/>
  <c r="M30" i="351"/>
  <c r="J30" i="351"/>
  <c r="I30" i="351"/>
  <c r="T29" i="351"/>
  <c r="S29" i="351"/>
  <c r="N29" i="351"/>
  <c r="O29" i="351"/>
  <c r="M29" i="351"/>
  <c r="J29" i="351"/>
  <c r="I29" i="351"/>
  <c r="T28" i="351"/>
  <c r="S28" i="351"/>
  <c r="N28" i="351"/>
  <c r="O28" i="351"/>
  <c r="M28" i="351"/>
  <c r="J28" i="351"/>
  <c r="I28" i="351"/>
  <c r="T27" i="351"/>
  <c r="S27" i="351"/>
  <c r="N27" i="351"/>
  <c r="O27" i="351"/>
  <c r="M27" i="351"/>
  <c r="J27" i="351"/>
  <c r="I27" i="351"/>
  <c r="T26" i="351"/>
  <c r="S26" i="351"/>
  <c r="N26" i="351"/>
  <c r="O26" i="351"/>
  <c r="M26" i="351"/>
  <c r="J26" i="351"/>
  <c r="I26" i="351"/>
  <c r="T25" i="351"/>
  <c r="S25" i="351"/>
  <c r="N25" i="351"/>
  <c r="O25" i="351"/>
  <c r="M25" i="351"/>
  <c r="J25" i="351"/>
  <c r="I25" i="351"/>
  <c r="T24" i="351"/>
  <c r="S24" i="351"/>
  <c r="N24" i="351"/>
  <c r="O24" i="351"/>
  <c r="M24" i="351"/>
  <c r="J24" i="351"/>
  <c r="I24" i="351"/>
  <c r="T23" i="351"/>
  <c r="S23" i="351"/>
  <c r="N23" i="351"/>
  <c r="O23" i="351"/>
  <c r="M23" i="351"/>
  <c r="J23" i="351"/>
  <c r="I23" i="351"/>
  <c r="T22" i="351"/>
  <c r="S22" i="351"/>
  <c r="N22" i="351"/>
  <c r="O22" i="351"/>
  <c r="M22" i="351"/>
  <c r="J22" i="351"/>
  <c r="I22" i="351"/>
  <c r="T21" i="351"/>
  <c r="S21" i="351"/>
  <c r="P21" i="351"/>
  <c r="N21" i="351"/>
  <c r="O21" i="351"/>
  <c r="M21" i="351"/>
  <c r="J21" i="351"/>
  <c r="I21" i="351"/>
  <c r="T20" i="351"/>
  <c r="S20" i="351"/>
  <c r="P20" i="351"/>
  <c r="O20" i="351"/>
  <c r="J20" i="351"/>
  <c r="I20" i="351"/>
  <c r="T19" i="351"/>
  <c r="S19" i="351"/>
  <c r="P19" i="351"/>
  <c r="N19" i="351"/>
  <c r="O19" i="351"/>
  <c r="M19" i="351"/>
  <c r="J19" i="351"/>
  <c r="I19" i="351"/>
  <c r="T18" i="351"/>
  <c r="S18" i="351"/>
  <c r="P18" i="351"/>
  <c r="N18" i="351"/>
  <c r="O18" i="351"/>
  <c r="M18" i="351"/>
  <c r="J18" i="351"/>
  <c r="I18" i="351"/>
  <c r="T17" i="351"/>
  <c r="S17" i="351"/>
  <c r="P17" i="351"/>
  <c r="N17" i="351"/>
  <c r="O17" i="351"/>
  <c r="M17" i="351"/>
  <c r="J17" i="351"/>
  <c r="I17" i="351"/>
  <c r="T16" i="351"/>
  <c r="S16" i="351"/>
  <c r="P16" i="351"/>
  <c r="N16" i="351"/>
  <c r="O16" i="351"/>
  <c r="M16" i="351"/>
  <c r="J16" i="351"/>
  <c r="I16" i="351"/>
  <c r="T15" i="351"/>
  <c r="S15" i="351"/>
  <c r="P15" i="351"/>
  <c r="N15" i="351"/>
  <c r="O15" i="351"/>
  <c r="M15" i="351"/>
  <c r="J15" i="351"/>
  <c r="I15" i="351"/>
  <c r="T14" i="351"/>
  <c r="S14" i="351"/>
  <c r="P14" i="351"/>
  <c r="N14" i="351"/>
  <c r="O14" i="351"/>
  <c r="M14" i="351"/>
  <c r="J14" i="351"/>
  <c r="I14" i="351"/>
  <c r="T13" i="351"/>
  <c r="S13" i="351"/>
  <c r="P13" i="351"/>
  <c r="N13" i="351"/>
  <c r="O13" i="351"/>
  <c r="M13" i="351"/>
  <c r="J13" i="351"/>
  <c r="I13" i="351"/>
  <c r="T12" i="351"/>
  <c r="S12" i="351"/>
  <c r="P12" i="351"/>
  <c r="N12" i="351"/>
  <c r="O12" i="351"/>
  <c r="M12" i="351"/>
  <c r="J12" i="351"/>
  <c r="I12" i="351"/>
  <c r="T11" i="351"/>
  <c r="S11" i="351"/>
  <c r="P11" i="351"/>
  <c r="N11" i="351"/>
  <c r="O11" i="351"/>
  <c r="M11" i="351"/>
  <c r="J11" i="351"/>
  <c r="I11" i="351"/>
  <c r="T10" i="351"/>
  <c r="AC5" i="351"/>
  <c r="S10" i="351"/>
  <c r="P10" i="351"/>
  <c r="N10" i="351"/>
  <c r="O10" i="351"/>
  <c r="M10" i="351"/>
  <c r="J10" i="351"/>
  <c r="I10" i="351"/>
  <c r="T9" i="351"/>
  <c r="S9" i="351"/>
  <c r="P9" i="351"/>
  <c r="N9" i="351"/>
  <c r="O9" i="351"/>
  <c r="M9" i="351"/>
  <c r="J9" i="351"/>
  <c r="I9" i="351"/>
  <c r="T8" i="351"/>
  <c r="S8" i="351"/>
  <c r="P8" i="351"/>
  <c r="N8" i="351"/>
  <c r="O8" i="351"/>
  <c r="M8" i="351"/>
  <c r="J8" i="351"/>
  <c r="I8" i="351"/>
  <c r="T7" i="351"/>
  <c r="Y5" i="351"/>
  <c r="S7" i="351"/>
  <c r="P7" i="351"/>
  <c r="N7" i="351"/>
  <c r="O7" i="351"/>
  <c r="M7" i="351"/>
  <c r="J7" i="351"/>
  <c r="I7" i="351"/>
  <c r="T6" i="351"/>
  <c r="AG5" i="351"/>
  <c r="S6" i="351"/>
  <c r="P6" i="351"/>
  <c r="N6" i="351"/>
  <c r="O6" i="351"/>
  <c r="M6" i="351"/>
  <c r="J6" i="351"/>
  <c r="I6" i="351"/>
  <c r="AH5" i="351"/>
  <c r="AB6" i="351"/>
  <c r="V6" i="351"/>
  <c r="AF6" i="351"/>
  <c r="T5" i="351"/>
  <c r="AE5" i="351"/>
  <c r="S5" i="351"/>
  <c r="P5" i="351"/>
  <c r="N5" i="351"/>
  <c r="O5" i="351"/>
  <c r="M5" i="351"/>
  <c r="J5" i="351"/>
  <c r="I5" i="351"/>
  <c r="R54" i="350"/>
  <c r="L54" i="350"/>
  <c r="K54" i="350"/>
  <c r="H54" i="350"/>
  <c r="G54" i="350"/>
  <c r="F54" i="350"/>
  <c r="P53" i="350"/>
  <c r="J54" i="350"/>
  <c r="E54" i="350"/>
  <c r="I54" i="350"/>
  <c r="M54" i="350"/>
  <c r="T53" i="350"/>
  <c r="S53" i="350"/>
  <c r="N53" i="350"/>
  <c r="O53" i="350"/>
  <c r="M53" i="350"/>
  <c r="J53" i="350"/>
  <c r="I53" i="350"/>
  <c r="T52" i="350"/>
  <c r="S52" i="350"/>
  <c r="N52" i="350"/>
  <c r="O52" i="350"/>
  <c r="M52" i="350"/>
  <c r="J52" i="350"/>
  <c r="I52" i="350"/>
  <c r="T51" i="350"/>
  <c r="S51" i="350"/>
  <c r="N51" i="350"/>
  <c r="O51" i="350"/>
  <c r="M51" i="350"/>
  <c r="J51" i="350"/>
  <c r="I51" i="350"/>
  <c r="T50" i="350"/>
  <c r="S50" i="350"/>
  <c r="N50" i="350"/>
  <c r="O50" i="350"/>
  <c r="M50" i="350"/>
  <c r="J50" i="350"/>
  <c r="I50" i="350"/>
  <c r="T49" i="350"/>
  <c r="S49" i="350"/>
  <c r="N49" i="350"/>
  <c r="O49" i="350"/>
  <c r="M49" i="350"/>
  <c r="J49" i="350"/>
  <c r="I49" i="350"/>
  <c r="T48" i="350"/>
  <c r="S48" i="350"/>
  <c r="N48" i="350"/>
  <c r="O48" i="350"/>
  <c r="M48" i="350"/>
  <c r="J48" i="350"/>
  <c r="I48" i="350"/>
  <c r="T47" i="350"/>
  <c r="S47" i="350"/>
  <c r="N47" i="350"/>
  <c r="O47" i="350"/>
  <c r="M47" i="350"/>
  <c r="J47" i="350"/>
  <c r="I47" i="350"/>
  <c r="T46" i="350"/>
  <c r="S46" i="350"/>
  <c r="N46" i="350"/>
  <c r="O46" i="350"/>
  <c r="M46" i="350"/>
  <c r="J46" i="350"/>
  <c r="I46" i="350"/>
  <c r="T45" i="350"/>
  <c r="S45" i="350"/>
  <c r="N45" i="350"/>
  <c r="O45" i="350"/>
  <c r="M45" i="350"/>
  <c r="J45" i="350"/>
  <c r="I45" i="350"/>
  <c r="T44" i="350"/>
  <c r="S44" i="350"/>
  <c r="N44" i="350"/>
  <c r="O44" i="350"/>
  <c r="M44" i="350"/>
  <c r="J44" i="350"/>
  <c r="I44" i="350"/>
  <c r="T43" i="350"/>
  <c r="S43" i="350"/>
  <c r="P43" i="350"/>
  <c r="N43" i="350"/>
  <c r="O43" i="350"/>
  <c r="M43" i="350"/>
  <c r="J43" i="350"/>
  <c r="I43" i="350"/>
  <c r="T42" i="350"/>
  <c r="S42" i="350"/>
  <c r="P42" i="350"/>
  <c r="N42" i="350"/>
  <c r="O42" i="350"/>
  <c r="M42" i="350"/>
  <c r="J42" i="350"/>
  <c r="I42" i="350"/>
  <c r="T41" i="350"/>
  <c r="S41" i="350"/>
  <c r="P41" i="350"/>
  <c r="N41" i="350"/>
  <c r="O41" i="350"/>
  <c r="M41" i="350"/>
  <c r="J41" i="350"/>
  <c r="I41" i="350"/>
  <c r="T40" i="350"/>
  <c r="S40" i="350"/>
  <c r="P40" i="350"/>
  <c r="N40" i="350"/>
  <c r="O40" i="350"/>
  <c r="M40" i="350"/>
  <c r="J40" i="350"/>
  <c r="I40" i="350"/>
  <c r="T39" i="350"/>
  <c r="S39" i="350"/>
  <c r="P39" i="350"/>
  <c r="N39" i="350"/>
  <c r="O39" i="350"/>
  <c r="M39" i="350"/>
  <c r="J39" i="350"/>
  <c r="I39" i="350"/>
  <c r="T38" i="350"/>
  <c r="S38" i="350"/>
  <c r="P38" i="350"/>
  <c r="N38" i="350"/>
  <c r="O38" i="350"/>
  <c r="M38" i="350"/>
  <c r="J38" i="350"/>
  <c r="I38" i="350"/>
  <c r="T37" i="350"/>
  <c r="S37" i="350"/>
  <c r="P37" i="350"/>
  <c r="N37" i="350"/>
  <c r="O37" i="350"/>
  <c r="M37" i="350"/>
  <c r="J37" i="350"/>
  <c r="I37" i="350"/>
  <c r="T36" i="350"/>
  <c r="S36" i="350"/>
  <c r="P36" i="350"/>
  <c r="N36" i="350"/>
  <c r="O36" i="350"/>
  <c r="M36" i="350"/>
  <c r="J36" i="350"/>
  <c r="I36" i="350"/>
  <c r="T35" i="350"/>
  <c r="S35" i="350"/>
  <c r="P35" i="350"/>
  <c r="N35" i="350"/>
  <c r="O35" i="350"/>
  <c r="M35" i="350"/>
  <c r="J35" i="350"/>
  <c r="I35" i="350"/>
  <c r="T34" i="350"/>
  <c r="S34" i="350"/>
  <c r="P34" i="350"/>
  <c r="O34" i="350"/>
  <c r="J34" i="350"/>
  <c r="I34" i="350"/>
  <c r="T33" i="350"/>
  <c r="S33" i="350"/>
  <c r="P33" i="350"/>
  <c r="N33" i="350"/>
  <c r="O33" i="350"/>
  <c r="M33" i="350"/>
  <c r="J33" i="350"/>
  <c r="I33" i="350"/>
  <c r="T32" i="350"/>
  <c r="S32" i="350"/>
  <c r="P32" i="350"/>
  <c r="N32" i="350"/>
  <c r="O32" i="350"/>
  <c r="M32" i="350"/>
  <c r="J32" i="350"/>
  <c r="I32" i="350"/>
  <c r="T31" i="350"/>
  <c r="S31" i="350"/>
  <c r="P31" i="350"/>
  <c r="N31" i="350"/>
  <c r="O31" i="350"/>
  <c r="M31" i="350"/>
  <c r="J31" i="350"/>
  <c r="I31" i="350"/>
  <c r="T30" i="350"/>
  <c r="S30" i="350"/>
  <c r="P30" i="350"/>
  <c r="N30" i="350"/>
  <c r="O30" i="350"/>
  <c r="M30" i="350"/>
  <c r="J30" i="350"/>
  <c r="I30" i="350"/>
  <c r="T29" i="350"/>
  <c r="S29" i="350"/>
  <c r="P29" i="350"/>
  <c r="N29" i="350"/>
  <c r="O29" i="350"/>
  <c r="M29" i="350"/>
  <c r="J29" i="350"/>
  <c r="I29" i="350"/>
  <c r="T28" i="350"/>
  <c r="S28" i="350"/>
  <c r="P28" i="350"/>
  <c r="N28" i="350"/>
  <c r="O28" i="350"/>
  <c r="M28" i="350"/>
  <c r="J28" i="350"/>
  <c r="I28" i="350"/>
  <c r="T27" i="350"/>
  <c r="S27" i="350"/>
  <c r="P27" i="350"/>
  <c r="N27" i="350"/>
  <c r="O27" i="350"/>
  <c r="M27" i="350"/>
  <c r="J27" i="350"/>
  <c r="I27" i="350"/>
  <c r="T26" i="350"/>
  <c r="S26" i="350"/>
  <c r="P26" i="350"/>
  <c r="N26" i="350"/>
  <c r="O26" i="350"/>
  <c r="M26" i="350"/>
  <c r="J26" i="350"/>
  <c r="I26" i="350"/>
  <c r="T25" i="350"/>
  <c r="S25" i="350"/>
  <c r="P25" i="350"/>
  <c r="N25" i="350"/>
  <c r="O25" i="350"/>
  <c r="M25" i="350"/>
  <c r="J25" i="350"/>
  <c r="I25" i="350"/>
  <c r="T24" i="350"/>
  <c r="S24" i="350"/>
  <c r="P24" i="350"/>
  <c r="N24" i="350"/>
  <c r="O24" i="350"/>
  <c r="M24" i="350"/>
  <c r="J24" i="350"/>
  <c r="I24" i="350"/>
  <c r="T23" i="350"/>
  <c r="S23" i="350"/>
  <c r="P23" i="350"/>
  <c r="N23" i="350"/>
  <c r="O23" i="350"/>
  <c r="M23" i="350"/>
  <c r="J23" i="350"/>
  <c r="I23" i="350"/>
  <c r="T22" i="350"/>
  <c r="S22" i="350"/>
  <c r="P22" i="350"/>
  <c r="N22" i="350"/>
  <c r="O22" i="350"/>
  <c r="M22" i="350"/>
  <c r="J22" i="350"/>
  <c r="I22" i="350"/>
  <c r="T21" i="350"/>
  <c r="S21" i="350"/>
  <c r="P21" i="350"/>
  <c r="N21" i="350"/>
  <c r="O21" i="350"/>
  <c r="M21" i="350"/>
  <c r="J21" i="350"/>
  <c r="I21" i="350"/>
  <c r="T20" i="350"/>
  <c r="S20" i="350"/>
  <c r="P20" i="350"/>
  <c r="O20" i="350"/>
  <c r="J20" i="350"/>
  <c r="I20" i="350"/>
  <c r="T19" i="350"/>
  <c r="S19" i="350"/>
  <c r="P19" i="350"/>
  <c r="N19" i="350"/>
  <c r="O19" i="350"/>
  <c r="M19" i="350"/>
  <c r="J19" i="350"/>
  <c r="I19" i="350"/>
  <c r="T18" i="350"/>
  <c r="S18" i="350"/>
  <c r="P18" i="350"/>
  <c r="N18" i="350"/>
  <c r="O18" i="350"/>
  <c r="M18" i="350"/>
  <c r="J18" i="350"/>
  <c r="I18" i="350"/>
  <c r="T17" i="350"/>
  <c r="S17" i="350"/>
  <c r="P17" i="350"/>
  <c r="N17" i="350"/>
  <c r="O17" i="350"/>
  <c r="M17" i="350"/>
  <c r="J17" i="350"/>
  <c r="I17" i="350"/>
  <c r="T16" i="350"/>
  <c r="S16" i="350"/>
  <c r="P16" i="350"/>
  <c r="N16" i="350"/>
  <c r="O16" i="350"/>
  <c r="M16" i="350"/>
  <c r="J16" i="350"/>
  <c r="I16" i="350"/>
  <c r="T15" i="350"/>
  <c r="S15" i="350"/>
  <c r="P15" i="350"/>
  <c r="N15" i="350"/>
  <c r="O15" i="350"/>
  <c r="M15" i="350"/>
  <c r="J15" i="350"/>
  <c r="I15" i="350"/>
  <c r="T14" i="350"/>
  <c r="S14" i="350"/>
  <c r="P14" i="350"/>
  <c r="N14" i="350"/>
  <c r="O14" i="350"/>
  <c r="M14" i="350"/>
  <c r="J14" i="350"/>
  <c r="I14" i="350"/>
  <c r="T13" i="350"/>
  <c r="S13" i="350"/>
  <c r="P13" i="350"/>
  <c r="N13" i="350"/>
  <c r="O13" i="350"/>
  <c r="M13" i="350"/>
  <c r="J13" i="350"/>
  <c r="I13" i="350"/>
  <c r="T12" i="350"/>
  <c r="S12" i="350"/>
  <c r="P12" i="350"/>
  <c r="N12" i="350"/>
  <c r="O12" i="350"/>
  <c r="M12" i="350"/>
  <c r="J12" i="350"/>
  <c r="I12" i="350"/>
  <c r="T11" i="350"/>
  <c r="S11" i="350"/>
  <c r="P11" i="350"/>
  <c r="N11" i="350"/>
  <c r="O11" i="350"/>
  <c r="M11" i="350"/>
  <c r="J11" i="350"/>
  <c r="I11" i="350"/>
  <c r="T10" i="350"/>
  <c r="AC5" i="350"/>
  <c r="S10" i="350"/>
  <c r="P10" i="350"/>
  <c r="N10" i="350"/>
  <c r="O10" i="350"/>
  <c r="M10" i="350"/>
  <c r="J10" i="350"/>
  <c r="I10" i="350"/>
  <c r="T9" i="350"/>
  <c r="W5" i="350"/>
  <c r="S9" i="350"/>
  <c r="P9" i="350"/>
  <c r="N9" i="350"/>
  <c r="O9" i="350"/>
  <c r="M9" i="350"/>
  <c r="J9" i="350"/>
  <c r="I9" i="350"/>
  <c r="T8" i="350"/>
  <c r="S8" i="350"/>
  <c r="P8" i="350"/>
  <c r="N8" i="350"/>
  <c r="O8" i="350"/>
  <c r="M8" i="350"/>
  <c r="J8" i="350"/>
  <c r="I8" i="350"/>
  <c r="T7" i="350"/>
  <c r="Y5" i="350"/>
  <c r="S7" i="350"/>
  <c r="P7" i="350"/>
  <c r="N7" i="350"/>
  <c r="O7" i="350"/>
  <c r="M7" i="350"/>
  <c r="J7" i="350"/>
  <c r="I7" i="350"/>
  <c r="T6" i="350"/>
  <c r="AG5" i="350"/>
  <c r="S6" i="350"/>
  <c r="P6" i="350"/>
  <c r="N6" i="350"/>
  <c r="O6" i="350"/>
  <c r="M6" i="350"/>
  <c r="J6" i="350"/>
  <c r="I6" i="350"/>
  <c r="AH5" i="350"/>
  <c r="T5" i="350"/>
  <c r="AE5" i="350"/>
  <c r="S5" i="350"/>
  <c r="P5" i="350"/>
  <c r="N5" i="350"/>
  <c r="O5" i="350"/>
  <c r="M5" i="350"/>
  <c r="J5" i="350"/>
  <c r="I5" i="350"/>
  <c r="R54" i="349"/>
  <c r="L54" i="349"/>
  <c r="K54" i="349"/>
  <c r="H54" i="349"/>
  <c r="G54" i="349"/>
  <c r="F54" i="349"/>
  <c r="P49" i="349"/>
  <c r="T54" i="349"/>
  <c r="E54" i="349"/>
  <c r="T53" i="349"/>
  <c r="S53" i="349"/>
  <c r="N53" i="349"/>
  <c r="O53" i="349"/>
  <c r="M53" i="349"/>
  <c r="J53" i="349"/>
  <c r="I53" i="349"/>
  <c r="T52" i="349"/>
  <c r="S52" i="349"/>
  <c r="N52" i="349"/>
  <c r="O52" i="349"/>
  <c r="M52" i="349"/>
  <c r="J52" i="349"/>
  <c r="I52" i="349"/>
  <c r="T51" i="349"/>
  <c r="S51" i="349"/>
  <c r="N51" i="349"/>
  <c r="O51" i="349"/>
  <c r="M51" i="349"/>
  <c r="J51" i="349"/>
  <c r="I51" i="349"/>
  <c r="T50" i="349"/>
  <c r="S50" i="349"/>
  <c r="N50" i="349"/>
  <c r="O50" i="349"/>
  <c r="M50" i="349"/>
  <c r="J50" i="349"/>
  <c r="I50" i="349"/>
  <c r="T49" i="349"/>
  <c r="S49" i="349"/>
  <c r="N49" i="349"/>
  <c r="O49" i="349"/>
  <c r="M49" i="349"/>
  <c r="J49" i="349"/>
  <c r="I49" i="349"/>
  <c r="T48" i="349"/>
  <c r="S48" i="349"/>
  <c r="N48" i="349"/>
  <c r="O48" i="349"/>
  <c r="M48" i="349"/>
  <c r="J48" i="349"/>
  <c r="I48" i="349"/>
  <c r="T47" i="349"/>
  <c r="S47" i="349"/>
  <c r="N47" i="349"/>
  <c r="O47" i="349"/>
  <c r="M47" i="349"/>
  <c r="J47" i="349"/>
  <c r="I47" i="349"/>
  <c r="T46" i="349"/>
  <c r="S46" i="349"/>
  <c r="N46" i="349"/>
  <c r="O46" i="349"/>
  <c r="M46" i="349"/>
  <c r="J46" i="349"/>
  <c r="I46" i="349"/>
  <c r="T45" i="349"/>
  <c r="S45" i="349"/>
  <c r="P45" i="349"/>
  <c r="N45" i="349"/>
  <c r="O45" i="349"/>
  <c r="M45" i="349"/>
  <c r="J45" i="349"/>
  <c r="I45" i="349"/>
  <c r="T44" i="349"/>
  <c r="S44" i="349"/>
  <c r="P44" i="349"/>
  <c r="N44" i="349"/>
  <c r="O44" i="349"/>
  <c r="M44" i="349"/>
  <c r="J44" i="349"/>
  <c r="I44" i="349"/>
  <c r="T43" i="349"/>
  <c r="S43" i="349"/>
  <c r="P43" i="349"/>
  <c r="N43" i="349"/>
  <c r="O43" i="349"/>
  <c r="M43" i="349"/>
  <c r="J43" i="349"/>
  <c r="I43" i="349"/>
  <c r="T42" i="349"/>
  <c r="S42" i="349"/>
  <c r="N42" i="349"/>
  <c r="O42" i="349"/>
  <c r="M42" i="349"/>
  <c r="J42" i="349"/>
  <c r="I42" i="349"/>
  <c r="T41" i="349"/>
  <c r="S41" i="349"/>
  <c r="P41" i="349"/>
  <c r="N41" i="349"/>
  <c r="O41" i="349"/>
  <c r="M41" i="349"/>
  <c r="J41" i="349"/>
  <c r="I41" i="349"/>
  <c r="T40" i="349"/>
  <c r="S40" i="349"/>
  <c r="P40" i="349"/>
  <c r="N40" i="349"/>
  <c r="O40" i="349"/>
  <c r="M40" i="349"/>
  <c r="J40" i="349"/>
  <c r="I40" i="349"/>
  <c r="T39" i="349"/>
  <c r="S39" i="349"/>
  <c r="P39" i="349"/>
  <c r="N39" i="349"/>
  <c r="O39" i="349"/>
  <c r="M39" i="349"/>
  <c r="J39" i="349"/>
  <c r="I39" i="349"/>
  <c r="T38" i="349"/>
  <c r="S38" i="349"/>
  <c r="N38" i="349"/>
  <c r="O38" i="349"/>
  <c r="M38" i="349"/>
  <c r="J38" i="349"/>
  <c r="I38" i="349"/>
  <c r="T37" i="349"/>
  <c r="S37" i="349"/>
  <c r="P37" i="349"/>
  <c r="N37" i="349"/>
  <c r="O37" i="349"/>
  <c r="M37" i="349"/>
  <c r="J37" i="349"/>
  <c r="I37" i="349"/>
  <c r="T36" i="349"/>
  <c r="S36" i="349"/>
  <c r="P36" i="349"/>
  <c r="N36" i="349"/>
  <c r="O36" i="349"/>
  <c r="M36" i="349"/>
  <c r="J36" i="349"/>
  <c r="I36" i="349"/>
  <c r="T35" i="349"/>
  <c r="S35" i="349"/>
  <c r="P35" i="349"/>
  <c r="N35" i="349"/>
  <c r="O35" i="349"/>
  <c r="M35" i="349"/>
  <c r="J35" i="349"/>
  <c r="I35" i="349"/>
  <c r="T34" i="349"/>
  <c r="S34" i="349"/>
  <c r="O34" i="349"/>
  <c r="J34" i="349"/>
  <c r="I34" i="349"/>
  <c r="T33" i="349"/>
  <c r="S33" i="349"/>
  <c r="N33" i="349"/>
  <c r="O33" i="349"/>
  <c r="M33" i="349"/>
  <c r="J33" i="349"/>
  <c r="I33" i="349"/>
  <c r="T32" i="349"/>
  <c r="S32" i="349"/>
  <c r="N32" i="349"/>
  <c r="O32" i="349"/>
  <c r="M32" i="349"/>
  <c r="J32" i="349"/>
  <c r="I32" i="349"/>
  <c r="T31" i="349"/>
  <c r="S31" i="349"/>
  <c r="N31" i="349"/>
  <c r="O31" i="349"/>
  <c r="M31" i="349"/>
  <c r="J31" i="349"/>
  <c r="I31" i="349"/>
  <c r="T30" i="349"/>
  <c r="S30" i="349"/>
  <c r="N30" i="349"/>
  <c r="O30" i="349"/>
  <c r="M30" i="349"/>
  <c r="J30" i="349"/>
  <c r="I30" i="349"/>
  <c r="T29" i="349"/>
  <c r="S29" i="349"/>
  <c r="N29" i="349"/>
  <c r="O29" i="349"/>
  <c r="M29" i="349"/>
  <c r="J29" i="349"/>
  <c r="I29" i="349"/>
  <c r="T28" i="349"/>
  <c r="S28" i="349"/>
  <c r="N28" i="349"/>
  <c r="O28" i="349"/>
  <c r="M28" i="349"/>
  <c r="J28" i="349"/>
  <c r="I28" i="349"/>
  <c r="T27" i="349"/>
  <c r="S27" i="349"/>
  <c r="N27" i="349"/>
  <c r="O27" i="349"/>
  <c r="M27" i="349"/>
  <c r="J27" i="349"/>
  <c r="I27" i="349"/>
  <c r="T26" i="349"/>
  <c r="S26" i="349"/>
  <c r="N26" i="349"/>
  <c r="O26" i="349"/>
  <c r="M26" i="349"/>
  <c r="J26" i="349"/>
  <c r="I26" i="349"/>
  <c r="T25" i="349"/>
  <c r="S25" i="349"/>
  <c r="N25" i="349"/>
  <c r="O25" i="349"/>
  <c r="M25" i="349"/>
  <c r="J25" i="349"/>
  <c r="I25" i="349"/>
  <c r="T24" i="349"/>
  <c r="S24" i="349"/>
  <c r="N24" i="349"/>
  <c r="O24" i="349"/>
  <c r="M24" i="349"/>
  <c r="J24" i="349"/>
  <c r="I24" i="349"/>
  <c r="T23" i="349"/>
  <c r="S23" i="349"/>
  <c r="N23" i="349"/>
  <c r="O23" i="349"/>
  <c r="M23" i="349"/>
  <c r="J23" i="349"/>
  <c r="I23" i="349"/>
  <c r="T22" i="349"/>
  <c r="S22" i="349"/>
  <c r="N22" i="349"/>
  <c r="O22" i="349"/>
  <c r="M22" i="349"/>
  <c r="J22" i="349"/>
  <c r="I22" i="349"/>
  <c r="T21" i="349"/>
  <c r="S21" i="349"/>
  <c r="N21" i="349"/>
  <c r="O21" i="349"/>
  <c r="M21" i="349"/>
  <c r="J21" i="349"/>
  <c r="I21" i="349"/>
  <c r="T20" i="349"/>
  <c r="S20" i="349"/>
  <c r="O20" i="349"/>
  <c r="J20" i="349"/>
  <c r="I20" i="349"/>
  <c r="T19" i="349"/>
  <c r="S19" i="349"/>
  <c r="P19" i="349"/>
  <c r="N19" i="349"/>
  <c r="O19" i="349"/>
  <c r="M19" i="349"/>
  <c r="J19" i="349"/>
  <c r="I19" i="349"/>
  <c r="T18" i="349"/>
  <c r="S18" i="349"/>
  <c r="P18" i="349"/>
  <c r="N18" i="349"/>
  <c r="O18" i="349"/>
  <c r="M18" i="349"/>
  <c r="J18" i="349"/>
  <c r="I18" i="349"/>
  <c r="T17" i="349"/>
  <c r="S17" i="349"/>
  <c r="P17" i="349"/>
  <c r="N17" i="349"/>
  <c r="O17" i="349"/>
  <c r="M17" i="349"/>
  <c r="J17" i="349"/>
  <c r="I17" i="349"/>
  <c r="T16" i="349"/>
  <c r="S16" i="349"/>
  <c r="P16" i="349"/>
  <c r="N16" i="349"/>
  <c r="O16" i="349"/>
  <c r="M16" i="349"/>
  <c r="J16" i="349"/>
  <c r="I16" i="349"/>
  <c r="T15" i="349"/>
  <c r="S15" i="349"/>
  <c r="P15" i="349"/>
  <c r="N15" i="349"/>
  <c r="O15" i="349"/>
  <c r="M15" i="349"/>
  <c r="J15" i="349"/>
  <c r="I15" i="349"/>
  <c r="T14" i="349"/>
  <c r="S14" i="349"/>
  <c r="P14" i="349"/>
  <c r="N14" i="349"/>
  <c r="O14" i="349"/>
  <c r="M14" i="349"/>
  <c r="J14" i="349"/>
  <c r="I14" i="349"/>
  <c r="T13" i="349"/>
  <c r="S13" i="349"/>
  <c r="P13" i="349"/>
  <c r="N13" i="349"/>
  <c r="O13" i="349"/>
  <c r="M13" i="349"/>
  <c r="J13" i="349"/>
  <c r="I13" i="349"/>
  <c r="T12" i="349"/>
  <c r="S12" i="349"/>
  <c r="P12" i="349"/>
  <c r="N12" i="349"/>
  <c r="O12" i="349"/>
  <c r="M12" i="349"/>
  <c r="J12" i="349"/>
  <c r="I12" i="349"/>
  <c r="T11" i="349"/>
  <c r="S11" i="349"/>
  <c r="P11" i="349"/>
  <c r="N11" i="349"/>
  <c r="O11" i="349"/>
  <c r="M11" i="349"/>
  <c r="J11" i="349"/>
  <c r="I11" i="349"/>
  <c r="T10" i="349"/>
  <c r="AC5" i="349"/>
  <c r="S10" i="349"/>
  <c r="N10" i="349"/>
  <c r="O10" i="349"/>
  <c r="M10" i="349"/>
  <c r="J10" i="349"/>
  <c r="I10" i="349"/>
  <c r="T9" i="349"/>
  <c r="S9" i="349"/>
  <c r="P9" i="349"/>
  <c r="N9" i="349"/>
  <c r="O9" i="349"/>
  <c r="M9" i="349"/>
  <c r="J9" i="349"/>
  <c r="I9" i="349"/>
  <c r="T8" i="349"/>
  <c r="S8" i="349"/>
  <c r="P8" i="349"/>
  <c r="N8" i="349"/>
  <c r="O8" i="349"/>
  <c r="M8" i="349"/>
  <c r="J8" i="349"/>
  <c r="I8" i="349"/>
  <c r="T7" i="349"/>
  <c r="Y5" i="349"/>
  <c r="S7" i="349"/>
  <c r="P7" i="349"/>
  <c r="N7" i="349"/>
  <c r="O7" i="349"/>
  <c r="M7" i="349"/>
  <c r="J7" i="349"/>
  <c r="I7" i="349"/>
  <c r="T6" i="349"/>
  <c r="AG5" i="349"/>
  <c r="S6" i="349"/>
  <c r="P6" i="349"/>
  <c r="N6" i="349"/>
  <c r="O6" i="349"/>
  <c r="M6" i="349"/>
  <c r="J6" i="349"/>
  <c r="I6" i="349"/>
  <c r="AH5" i="349"/>
  <c r="AF6" i="349"/>
  <c r="Z6" i="349"/>
  <c r="AD6" i="349"/>
  <c r="T5" i="349"/>
  <c r="S5" i="349"/>
  <c r="P5" i="349"/>
  <c r="N5" i="349"/>
  <c r="O5" i="349"/>
  <c r="M5" i="349"/>
  <c r="J5" i="349"/>
  <c r="I5" i="349"/>
  <c r="S8" i="311"/>
  <c r="R54" i="348"/>
  <c r="L54" i="348"/>
  <c r="K54" i="348"/>
  <c r="H54" i="348"/>
  <c r="G54" i="348"/>
  <c r="F54" i="348"/>
  <c r="P9" i="348"/>
  <c r="E54" i="348"/>
  <c r="I54" i="348"/>
  <c r="T53" i="348"/>
  <c r="S53" i="348"/>
  <c r="N53" i="348"/>
  <c r="O53" i="348"/>
  <c r="M53" i="348"/>
  <c r="J53" i="348"/>
  <c r="I53" i="348"/>
  <c r="T52" i="348"/>
  <c r="S52" i="348"/>
  <c r="N52" i="348"/>
  <c r="O52" i="348"/>
  <c r="M52" i="348"/>
  <c r="J52" i="348"/>
  <c r="I52" i="348"/>
  <c r="T51" i="348"/>
  <c r="S51" i="348"/>
  <c r="N51" i="348"/>
  <c r="O51" i="348"/>
  <c r="M51" i="348"/>
  <c r="J51" i="348"/>
  <c r="I51" i="348"/>
  <c r="T50" i="348"/>
  <c r="S50" i="348"/>
  <c r="N50" i="348"/>
  <c r="O50" i="348"/>
  <c r="M50" i="348"/>
  <c r="J50" i="348"/>
  <c r="I50" i="348"/>
  <c r="T49" i="348"/>
  <c r="S49" i="348"/>
  <c r="N49" i="348"/>
  <c r="O49" i="348"/>
  <c r="M49" i="348"/>
  <c r="J49" i="348"/>
  <c r="I49" i="348"/>
  <c r="T48" i="348"/>
  <c r="S48" i="348"/>
  <c r="N48" i="348"/>
  <c r="O48" i="348"/>
  <c r="M48" i="348"/>
  <c r="J48" i="348"/>
  <c r="I48" i="348"/>
  <c r="T47" i="348"/>
  <c r="S47" i="348"/>
  <c r="N47" i="348"/>
  <c r="O47" i="348"/>
  <c r="M47" i="348"/>
  <c r="J47" i="348"/>
  <c r="I47" i="348"/>
  <c r="T46" i="348"/>
  <c r="S46" i="348"/>
  <c r="N46" i="348"/>
  <c r="O46" i="348"/>
  <c r="M46" i="348"/>
  <c r="J46" i="348"/>
  <c r="I46" i="348"/>
  <c r="T45" i="348"/>
  <c r="S45" i="348"/>
  <c r="N45" i="348"/>
  <c r="O45" i="348"/>
  <c r="M45" i="348"/>
  <c r="J45" i="348"/>
  <c r="I45" i="348"/>
  <c r="T44" i="348"/>
  <c r="S44" i="348"/>
  <c r="N44" i="348"/>
  <c r="O44" i="348"/>
  <c r="M44" i="348"/>
  <c r="J44" i="348"/>
  <c r="I44" i="348"/>
  <c r="T43" i="348"/>
  <c r="S43" i="348"/>
  <c r="N43" i="348"/>
  <c r="O43" i="348"/>
  <c r="M43" i="348"/>
  <c r="J43" i="348"/>
  <c r="I43" i="348"/>
  <c r="T42" i="348"/>
  <c r="S42" i="348"/>
  <c r="N42" i="348"/>
  <c r="O42" i="348"/>
  <c r="M42" i="348"/>
  <c r="J42" i="348"/>
  <c r="I42" i="348"/>
  <c r="T41" i="348"/>
  <c r="S41" i="348"/>
  <c r="N41" i="348"/>
  <c r="O41" i="348"/>
  <c r="M41" i="348"/>
  <c r="J41" i="348"/>
  <c r="I41" i="348"/>
  <c r="T40" i="348"/>
  <c r="S40" i="348"/>
  <c r="N40" i="348"/>
  <c r="O40" i="348"/>
  <c r="M40" i="348"/>
  <c r="J40" i="348"/>
  <c r="I40" i="348"/>
  <c r="T39" i="348"/>
  <c r="S39" i="348"/>
  <c r="N39" i="348"/>
  <c r="O39" i="348"/>
  <c r="M39" i="348"/>
  <c r="J39" i="348"/>
  <c r="I39" i="348"/>
  <c r="T38" i="348"/>
  <c r="S38" i="348"/>
  <c r="N38" i="348"/>
  <c r="O38" i="348"/>
  <c r="M38" i="348"/>
  <c r="J38" i="348"/>
  <c r="I38" i="348"/>
  <c r="T37" i="348"/>
  <c r="S37" i="348"/>
  <c r="N37" i="348"/>
  <c r="O37" i="348"/>
  <c r="M37" i="348"/>
  <c r="J37" i="348"/>
  <c r="I37" i="348"/>
  <c r="T36" i="348"/>
  <c r="S36" i="348"/>
  <c r="N36" i="348"/>
  <c r="O36" i="348"/>
  <c r="M36" i="348"/>
  <c r="J36" i="348"/>
  <c r="I36" i="348"/>
  <c r="T35" i="348"/>
  <c r="S35" i="348"/>
  <c r="N35" i="348"/>
  <c r="O35" i="348"/>
  <c r="M35" i="348"/>
  <c r="J35" i="348"/>
  <c r="I35" i="348"/>
  <c r="T34" i="348"/>
  <c r="S34" i="348"/>
  <c r="O34" i="348"/>
  <c r="J34" i="348"/>
  <c r="I34" i="348"/>
  <c r="T33" i="348"/>
  <c r="S33" i="348"/>
  <c r="N33" i="348"/>
  <c r="O33" i="348"/>
  <c r="M33" i="348"/>
  <c r="J33" i="348"/>
  <c r="I33" i="348"/>
  <c r="T32" i="348"/>
  <c r="S32" i="348"/>
  <c r="N32" i="348"/>
  <c r="O32" i="348"/>
  <c r="M32" i="348"/>
  <c r="J32" i="348"/>
  <c r="I32" i="348"/>
  <c r="T31" i="348"/>
  <c r="S31" i="348"/>
  <c r="N31" i="348"/>
  <c r="O31" i="348"/>
  <c r="M31" i="348"/>
  <c r="J31" i="348"/>
  <c r="I31" i="348"/>
  <c r="T30" i="348"/>
  <c r="S30" i="348"/>
  <c r="N30" i="348"/>
  <c r="O30" i="348"/>
  <c r="M30" i="348"/>
  <c r="J30" i="348"/>
  <c r="I30" i="348"/>
  <c r="T29" i="348"/>
  <c r="S29" i="348"/>
  <c r="N29" i="348"/>
  <c r="O29" i="348"/>
  <c r="M29" i="348"/>
  <c r="J29" i="348"/>
  <c r="I29" i="348"/>
  <c r="T28" i="348"/>
  <c r="S28" i="348"/>
  <c r="N28" i="348"/>
  <c r="O28" i="348"/>
  <c r="M28" i="348"/>
  <c r="J28" i="348"/>
  <c r="I28" i="348"/>
  <c r="T27" i="348"/>
  <c r="S27" i="348"/>
  <c r="N27" i="348"/>
  <c r="O27" i="348"/>
  <c r="M27" i="348"/>
  <c r="J27" i="348"/>
  <c r="I27" i="348"/>
  <c r="T26" i="348"/>
  <c r="S26" i="348"/>
  <c r="N26" i="348"/>
  <c r="O26" i="348"/>
  <c r="M26" i="348"/>
  <c r="J26" i="348"/>
  <c r="I26" i="348"/>
  <c r="T25" i="348"/>
  <c r="S25" i="348"/>
  <c r="N25" i="348"/>
  <c r="O25" i="348"/>
  <c r="M25" i="348"/>
  <c r="J25" i="348"/>
  <c r="I25" i="348"/>
  <c r="T24" i="348"/>
  <c r="S24" i="348"/>
  <c r="N24" i="348"/>
  <c r="O24" i="348"/>
  <c r="M24" i="348"/>
  <c r="J24" i="348"/>
  <c r="I24" i="348"/>
  <c r="T23" i="348"/>
  <c r="S23" i="348"/>
  <c r="N23" i="348"/>
  <c r="O23" i="348"/>
  <c r="M23" i="348"/>
  <c r="J23" i="348"/>
  <c r="I23" i="348"/>
  <c r="T22" i="348"/>
  <c r="S22" i="348"/>
  <c r="N22" i="348"/>
  <c r="O22" i="348"/>
  <c r="M22" i="348"/>
  <c r="J22" i="348"/>
  <c r="I22" i="348"/>
  <c r="T21" i="348"/>
  <c r="S21" i="348"/>
  <c r="N21" i="348"/>
  <c r="O21" i="348"/>
  <c r="M21" i="348"/>
  <c r="J21" i="348"/>
  <c r="I21" i="348"/>
  <c r="T20" i="348"/>
  <c r="S20" i="348"/>
  <c r="O20" i="348"/>
  <c r="J20" i="348"/>
  <c r="I20" i="348"/>
  <c r="T19" i="348"/>
  <c r="S19" i="348"/>
  <c r="P19" i="348"/>
  <c r="N19" i="348"/>
  <c r="O19" i="348"/>
  <c r="M19" i="348"/>
  <c r="J19" i="348"/>
  <c r="I19" i="348"/>
  <c r="T18" i="348"/>
  <c r="S18" i="348"/>
  <c r="P18" i="348"/>
  <c r="N18" i="348"/>
  <c r="O18" i="348"/>
  <c r="M18" i="348"/>
  <c r="J18" i="348"/>
  <c r="I18" i="348"/>
  <c r="T17" i="348"/>
  <c r="S17" i="348"/>
  <c r="P17" i="348"/>
  <c r="N17" i="348"/>
  <c r="O17" i="348"/>
  <c r="M17" i="348"/>
  <c r="J17" i="348"/>
  <c r="I17" i="348"/>
  <c r="T16" i="348"/>
  <c r="S16" i="348"/>
  <c r="P16" i="348"/>
  <c r="N16" i="348"/>
  <c r="O16" i="348"/>
  <c r="M16" i="348"/>
  <c r="J16" i="348"/>
  <c r="I16" i="348"/>
  <c r="T15" i="348"/>
  <c r="S15" i="348"/>
  <c r="P15" i="348"/>
  <c r="N15" i="348"/>
  <c r="O15" i="348"/>
  <c r="M15" i="348"/>
  <c r="J15" i="348"/>
  <c r="I15" i="348"/>
  <c r="T14" i="348"/>
  <c r="S14" i="348"/>
  <c r="P14" i="348"/>
  <c r="N14" i="348"/>
  <c r="O14" i="348"/>
  <c r="M14" i="348"/>
  <c r="J14" i="348"/>
  <c r="I14" i="348"/>
  <c r="T13" i="348"/>
  <c r="S13" i="348"/>
  <c r="P13" i="348"/>
  <c r="N13" i="348"/>
  <c r="O13" i="348"/>
  <c r="M13" i="348"/>
  <c r="J13" i="348"/>
  <c r="I13" i="348"/>
  <c r="T12" i="348"/>
  <c r="S12" i="348"/>
  <c r="P12" i="348"/>
  <c r="N12" i="348"/>
  <c r="O12" i="348"/>
  <c r="M12" i="348"/>
  <c r="J12" i="348"/>
  <c r="I12" i="348"/>
  <c r="T11" i="348"/>
  <c r="S11" i="348"/>
  <c r="P11" i="348"/>
  <c r="N11" i="348"/>
  <c r="O11" i="348"/>
  <c r="M11" i="348"/>
  <c r="J11" i="348"/>
  <c r="I11" i="348"/>
  <c r="T10" i="348"/>
  <c r="AC5" i="348"/>
  <c r="S10" i="348"/>
  <c r="N10" i="348"/>
  <c r="O10" i="348"/>
  <c r="M10" i="348"/>
  <c r="J10" i="348"/>
  <c r="I10" i="348"/>
  <c r="T9" i="348"/>
  <c r="W5" i="348"/>
  <c r="S9" i="348"/>
  <c r="N9" i="348"/>
  <c r="O9" i="348"/>
  <c r="M9" i="348"/>
  <c r="J9" i="348"/>
  <c r="I9" i="348"/>
  <c r="T8" i="348"/>
  <c r="S8" i="348"/>
  <c r="N8" i="348"/>
  <c r="O8" i="348"/>
  <c r="M8" i="348"/>
  <c r="J8" i="348"/>
  <c r="I8" i="348"/>
  <c r="T7" i="348"/>
  <c r="Y5" i="348"/>
  <c r="S7" i="348"/>
  <c r="N7" i="348"/>
  <c r="O7" i="348"/>
  <c r="M7" i="348"/>
  <c r="J7" i="348"/>
  <c r="I7" i="348"/>
  <c r="T6" i="348"/>
  <c r="AG5" i="348"/>
  <c r="S6" i="348"/>
  <c r="N6" i="348"/>
  <c r="O6" i="348"/>
  <c r="M6" i="348"/>
  <c r="J6" i="348"/>
  <c r="I6" i="348"/>
  <c r="AH5" i="348"/>
  <c r="AD6" i="348"/>
  <c r="T5" i="348"/>
  <c r="AE5" i="348"/>
  <c r="S5" i="348"/>
  <c r="P5" i="348"/>
  <c r="N5" i="348"/>
  <c r="O5" i="348"/>
  <c r="M5" i="348"/>
  <c r="J5" i="348"/>
  <c r="I5" i="348"/>
  <c r="R54" i="347"/>
  <c r="L54" i="347"/>
  <c r="K54" i="347"/>
  <c r="H54" i="347"/>
  <c r="G54" i="347"/>
  <c r="F54" i="347"/>
  <c r="J54" i="347"/>
  <c r="P54" i="347"/>
  <c r="T54" i="347"/>
  <c r="E54" i="347"/>
  <c r="T53" i="347"/>
  <c r="S53" i="347"/>
  <c r="P53" i="347"/>
  <c r="N53" i="347"/>
  <c r="O53" i="347"/>
  <c r="M53" i="347"/>
  <c r="J53" i="347"/>
  <c r="I53" i="347"/>
  <c r="T52" i="347"/>
  <c r="S52" i="347"/>
  <c r="P52" i="347"/>
  <c r="N52" i="347"/>
  <c r="O52" i="347"/>
  <c r="M52" i="347"/>
  <c r="J52" i="347"/>
  <c r="I52" i="347"/>
  <c r="T51" i="347"/>
  <c r="S51" i="347"/>
  <c r="P51" i="347"/>
  <c r="N51" i="347"/>
  <c r="O51" i="347"/>
  <c r="M51" i="347"/>
  <c r="J51" i="347"/>
  <c r="I51" i="347"/>
  <c r="T50" i="347"/>
  <c r="S50" i="347"/>
  <c r="P50" i="347"/>
  <c r="N50" i="347"/>
  <c r="O50" i="347"/>
  <c r="M50" i="347"/>
  <c r="J50" i="347"/>
  <c r="I50" i="347"/>
  <c r="T49" i="347"/>
  <c r="S49" i="347"/>
  <c r="P49" i="347"/>
  <c r="N49" i="347"/>
  <c r="O49" i="347"/>
  <c r="M49" i="347"/>
  <c r="J49" i="347"/>
  <c r="I49" i="347"/>
  <c r="T48" i="347"/>
  <c r="S48" i="347"/>
  <c r="P48" i="347"/>
  <c r="N48" i="347"/>
  <c r="O48" i="347"/>
  <c r="M48" i="347"/>
  <c r="J48" i="347"/>
  <c r="I48" i="347"/>
  <c r="T47" i="347"/>
  <c r="S47" i="347"/>
  <c r="P47" i="347"/>
  <c r="N47" i="347"/>
  <c r="O47" i="347"/>
  <c r="M47" i="347"/>
  <c r="J47" i="347"/>
  <c r="I47" i="347"/>
  <c r="T46" i="347"/>
  <c r="S46" i="347"/>
  <c r="P46" i="347"/>
  <c r="N46" i="347"/>
  <c r="O46" i="347"/>
  <c r="M46" i="347"/>
  <c r="J46" i="347"/>
  <c r="I46" i="347"/>
  <c r="T45" i="347"/>
  <c r="S45" i="347"/>
  <c r="P45" i="347"/>
  <c r="N45" i="347"/>
  <c r="O45" i="347"/>
  <c r="M45" i="347"/>
  <c r="J45" i="347"/>
  <c r="I45" i="347"/>
  <c r="T44" i="347"/>
  <c r="S44" i="347"/>
  <c r="P44" i="347"/>
  <c r="N44" i="347"/>
  <c r="O44" i="347"/>
  <c r="M44" i="347"/>
  <c r="J44" i="347"/>
  <c r="I44" i="347"/>
  <c r="T43" i="347"/>
  <c r="S43" i="347"/>
  <c r="P43" i="347"/>
  <c r="N43" i="347"/>
  <c r="O43" i="347"/>
  <c r="M43" i="347"/>
  <c r="J43" i="347"/>
  <c r="I43" i="347"/>
  <c r="T42" i="347"/>
  <c r="S42" i="347"/>
  <c r="P42" i="347"/>
  <c r="N42" i="347"/>
  <c r="O42" i="347"/>
  <c r="M42" i="347"/>
  <c r="J42" i="347"/>
  <c r="I42" i="347"/>
  <c r="T41" i="347"/>
  <c r="S41" i="347"/>
  <c r="P41" i="347"/>
  <c r="N41" i="347"/>
  <c r="O41" i="347"/>
  <c r="M41" i="347"/>
  <c r="J41" i="347"/>
  <c r="I41" i="347"/>
  <c r="T40" i="347"/>
  <c r="S40" i="347"/>
  <c r="P40" i="347"/>
  <c r="N40" i="347"/>
  <c r="O40" i="347"/>
  <c r="M40" i="347"/>
  <c r="J40" i="347"/>
  <c r="I40" i="347"/>
  <c r="T39" i="347"/>
  <c r="S39" i="347"/>
  <c r="P39" i="347"/>
  <c r="N39" i="347"/>
  <c r="O39" i="347"/>
  <c r="M39" i="347"/>
  <c r="J39" i="347"/>
  <c r="I39" i="347"/>
  <c r="T38" i="347"/>
  <c r="S38" i="347"/>
  <c r="P38" i="347"/>
  <c r="N38" i="347"/>
  <c r="O38" i="347"/>
  <c r="M38" i="347"/>
  <c r="J38" i="347"/>
  <c r="I38" i="347"/>
  <c r="T37" i="347"/>
  <c r="S37" i="347"/>
  <c r="P37" i="347"/>
  <c r="N37" i="347"/>
  <c r="O37" i="347"/>
  <c r="M37" i="347"/>
  <c r="J37" i="347"/>
  <c r="I37" i="347"/>
  <c r="T36" i="347"/>
  <c r="S36" i="347"/>
  <c r="P36" i="347"/>
  <c r="N36" i="347"/>
  <c r="O36" i="347"/>
  <c r="M36" i="347"/>
  <c r="J36" i="347"/>
  <c r="I36" i="347"/>
  <c r="T35" i="347"/>
  <c r="S35" i="347"/>
  <c r="P35" i="347"/>
  <c r="N35" i="347"/>
  <c r="O35" i="347"/>
  <c r="M35" i="347"/>
  <c r="J35" i="347"/>
  <c r="I35" i="347"/>
  <c r="T34" i="347"/>
  <c r="S34" i="347"/>
  <c r="P34" i="347"/>
  <c r="O34" i="347"/>
  <c r="J34" i="347"/>
  <c r="I34" i="347"/>
  <c r="T33" i="347"/>
  <c r="S33" i="347"/>
  <c r="P33" i="347"/>
  <c r="N33" i="347"/>
  <c r="O33" i="347"/>
  <c r="M33" i="347"/>
  <c r="J33" i="347"/>
  <c r="I33" i="347"/>
  <c r="T32" i="347"/>
  <c r="S32" i="347"/>
  <c r="P32" i="347"/>
  <c r="N32" i="347"/>
  <c r="O32" i="347"/>
  <c r="M32" i="347"/>
  <c r="J32" i="347"/>
  <c r="I32" i="347"/>
  <c r="T31" i="347"/>
  <c r="S31" i="347"/>
  <c r="P31" i="347"/>
  <c r="N31" i="347"/>
  <c r="O31" i="347"/>
  <c r="M31" i="347"/>
  <c r="J31" i="347"/>
  <c r="I31" i="347"/>
  <c r="T30" i="347"/>
  <c r="S30" i="347"/>
  <c r="P30" i="347"/>
  <c r="N30" i="347"/>
  <c r="O30" i="347"/>
  <c r="M30" i="347"/>
  <c r="J30" i="347"/>
  <c r="I30" i="347"/>
  <c r="T29" i="347"/>
  <c r="S29" i="347"/>
  <c r="P29" i="347"/>
  <c r="N29" i="347"/>
  <c r="O29" i="347"/>
  <c r="M29" i="347"/>
  <c r="J29" i="347"/>
  <c r="I29" i="347"/>
  <c r="T28" i="347"/>
  <c r="S28" i="347"/>
  <c r="P28" i="347"/>
  <c r="N28" i="347"/>
  <c r="O28" i="347"/>
  <c r="M28" i="347"/>
  <c r="J28" i="347"/>
  <c r="I28" i="347"/>
  <c r="T27" i="347"/>
  <c r="S27" i="347"/>
  <c r="P27" i="347"/>
  <c r="N27" i="347"/>
  <c r="O27" i="347"/>
  <c r="M27" i="347"/>
  <c r="J27" i="347"/>
  <c r="I27" i="347"/>
  <c r="T26" i="347"/>
  <c r="S26" i="347"/>
  <c r="P26" i="347"/>
  <c r="N26" i="347"/>
  <c r="O26" i="347"/>
  <c r="M26" i="347"/>
  <c r="J26" i="347"/>
  <c r="I26" i="347"/>
  <c r="T25" i="347"/>
  <c r="S25" i="347"/>
  <c r="P25" i="347"/>
  <c r="N25" i="347"/>
  <c r="O25" i="347"/>
  <c r="M25" i="347"/>
  <c r="J25" i="347"/>
  <c r="I25" i="347"/>
  <c r="T24" i="347"/>
  <c r="S24" i="347"/>
  <c r="P24" i="347"/>
  <c r="N24" i="347"/>
  <c r="O24" i="347"/>
  <c r="M24" i="347"/>
  <c r="J24" i="347"/>
  <c r="I24" i="347"/>
  <c r="T23" i="347"/>
  <c r="S23" i="347"/>
  <c r="P23" i="347"/>
  <c r="N23" i="347"/>
  <c r="O23" i="347"/>
  <c r="M23" i="347"/>
  <c r="J23" i="347"/>
  <c r="I23" i="347"/>
  <c r="T22" i="347"/>
  <c r="S22" i="347"/>
  <c r="P22" i="347"/>
  <c r="N22" i="347"/>
  <c r="O22" i="347"/>
  <c r="M22" i="347"/>
  <c r="J22" i="347"/>
  <c r="I22" i="347"/>
  <c r="T21" i="347"/>
  <c r="S21" i="347"/>
  <c r="P21" i="347"/>
  <c r="N21" i="347"/>
  <c r="O21" i="347"/>
  <c r="M21" i="347"/>
  <c r="J21" i="347"/>
  <c r="I21" i="347"/>
  <c r="T20" i="347"/>
  <c r="S20" i="347"/>
  <c r="P20" i="347"/>
  <c r="O20" i="347"/>
  <c r="J20" i="347"/>
  <c r="I20" i="347"/>
  <c r="T19" i="347"/>
  <c r="S19" i="347"/>
  <c r="P19" i="347"/>
  <c r="N19" i="347"/>
  <c r="O19" i="347"/>
  <c r="M19" i="347"/>
  <c r="J19" i="347"/>
  <c r="I19" i="347"/>
  <c r="T18" i="347"/>
  <c r="S18" i="347"/>
  <c r="P18" i="347"/>
  <c r="N18" i="347"/>
  <c r="O18" i="347"/>
  <c r="M18" i="347"/>
  <c r="J18" i="347"/>
  <c r="I18" i="347"/>
  <c r="T17" i="347"/>
  <c r="S17" i="347"/>
  <c r="P17" i="347"/>
  <c r="N17" i="347"/>
  <c r="O17" i="347"/>
  <c r="M17" i="347"/>
  <c r="J17" i="347"/>
  <c r="I17" i="347"/>
  <c r="T16" i="347"/>
  <c r="S16" i="347"/>
  <c r="P16" i="347"/>
  <c r="N16" i="347"/>
  <c r="O16" i="347"/>
  <c r="M16" i="347"/>
  <c r="J16" i="347"/>
  <c r="I16" i="347"/>
  <c r="T15" i="347"/>
  <c r="S15" i="347"/>
  <c r="P15" i="347"/>
  <c r="N15" i="347"/>
  <c r="O15" i="347"/>
  <c r="M15" i="347"/>
  <c r="J15" i="347"/>
  <c r="I15" i="347"/>
  <c r="T14" i="347"/>
  <c r="S14" i="347"/>
  <c r="P14" i="347"/>
  <c r="N14" i="347"/>
  <c r="O14" i="347"/>
  <c r="M14" i="347"/>
  <c r="J14" i="347"/>
  <c r="I14" i="347"/>
  <c r="T13" i="347"/>
  <c r="S13" i="347"/>
  <c r="P13" i="347"/>
  <c r="N13" i="347"/>
  <c r="O13" i="347"/>
  <c r="M13" i="347"/>
  <c r="J13" i="347"/>
  <c r="I13" i="347"/>
  <c r="T12" i="347"/>
  <c r="S12" i="347"/>
  <c r="P12" i="347"/>
  <c r="N12" i="347"/>
  <c r="O12" i="347"/>
  <c r="M12" i="347"/>
  <c r="J12" i="347"/>
  <c r="I12" i="347"/>
  <c r="T11" i="347"/>
  <c r="S11" i="347"/>
  <c r="P11" i="347"/>
  <c r="N11" i="347"/>
  <c r="O11" i="347"/>
  <c r="M11" i="347"/>
  <c r="J11" i="347"/>
  <c r="I11" i="347"/>
  <c r="T10" i="347"/>
  <c r="AC5" i="347"/>
  <c r="S10" i="347"/>
  <c r="P10" i="347"/>
  <c r="N10" i="347"/>
  <c r="O10" i="347"/>
  <c r="M10" i="347"/>
  <c r="J10" i="347"/>
  <c r="I10" i="347"/>
  <c r="T9" i="347"/>
  <c r="W5" i="347"/>
  <c r="S9" i="347"/>
  <c r="P9" i="347"/>
  <c r="N9" i="347"/>
  <c r="O9" i="347"/>
  <c r="M9" i="347"/>
  <c r="J9" i="347"/>
  <c r="I9" i="347"/>
  <c r="T8" i="347"/>
  <c r="S8" i="347"/>
  <c r="P8" i="347"/>
  <c r="N8" i="347"/>
  <c r="O8" i="347"/>
  <c r="M8" i="347"/>
  <c r="J8" i="347"/>
  <c r="I8" i="347"/>
  <c r="T7" i="347"/>
  <c r="Y5" i="347"/>
  <c r="S7" i="347"/>
  <c r="P7" i="347"/>
  <c r="N7" i="347"/>
  <c r="O7" i="347"/>
  <c r="M7" i="347"/>
  <c r="J7" i="347"/>
  <c r="I7" i="347"/>
  <c r="T6" i="347"/>
  <c r="AG5" i="347"/>
  <c r="S6" i="347"/>
  <c r="P6" i="347"/>
  <c r="N6" i="347"/>
  <c r="O6" i="347"/>
  <c r="M6" i="347"/>
  <c r="J6" i="347"/>
  <c r="I6" i="347"/>
  <c r="AH5" i="347"/>
  <c r="AB6" i="347"/>
  <c r="T5" i="347"/>
  <c r="AE5" i="347"/>
  <c r="S5" i="347"/>
  <c r="P5" i="347"/>
  <c r="N5" i="347"/>
  <c r="O5" i="347"/>
  <c r="M5" i="347"/>
  <c r="J5" i="347"/>
  <c r="I5" i="347"/>
  <c r="R54" i="346"/>
  <c r="L54" i="346"/>
  <c r="K54" i="346"/>
  <c r="H54" i="346"/>
  <c r="G54" i="346"/>
  <c r="F54" i="346"/>
  <c r="J54" i="346"/>
  <c r="P50" i="346"/>
  <c r="E54" i="346"/>
  <c r="I54" i="346"/>
  <c r="T53" i="346"/>
  <c r="S53" i="346"/>
  <c r="N53" i="346"/>
  <c r="O53" i="346"/>
  <c r="M53" i="346"/>
  <c r="J53" i="346"/>
  <c r="I53" i="346"/>
  <c r="T52" i="346"/>
  <c r="S52" i="346"/>
  <c r="N52" i="346"/>
  <c r="O52" i="346"/>
  <c r="M52" i="346"/>
  <c r="J52" i="346"/>
  <c r="I52" i="346"/>
  <c r="T51" i="346"/>
  <c r="S51" i="346"/>
  <c r="N51" i="346"/>
  <c r="O51" i="346"/>
  <c r="M51" i="346"/>
  <c r="J51" i="346"/>
  <c r="I51" i="346"/>
  <c r="T50" i="346"/>
  <c r="S50" i="346"/>
  <c r="N50" i="346"/>
  <c r="O50" i="346"/>
  <c r="M50" i="346"/>
  <c r="J50" i="346"/>
  <c r="I50" i="346"/>
  <c r="T49" i="346"/>
  <c r="S49" i="346"/>
  <c r="N49" i="346"/>
  <c r="O49" i="346"/>
  <c r="M49" i="346"/>
  <c r="J49" i="346"/>
  <c r="I49" i="346"/>
  <c r="T48" i="346"/>
  <c r="S48" i="346"/>
  <c r="N48" i="346"/>
  <c r="O48" i="346"/>
  <c r="M48" i="346"/>
  <c r="J48" i="346"/>
  <c r="I48" i="346"/>
  <c r="T47" i="346"/>
  <c r="S47" i="346"/>
  <c r="N47" i="346"/>
  <c r="O47" i="346"/>
  <c r="M47" i="346"/>
  <c r="J47" i="346"/>
  <c r="I47" i="346"/>
  <c r="T46" i="346"/>
  <c r="S46" i="346"/>
  <c r="N46" i="346"/>
  <c r="O46" i="346"/>
  <c r="M46" i="346"/>
  <c r="J46" i="346"/>
  <c r="I46" i="346"/>
  <c r="T45" i="346"/>
  <c r="S45" i="346"/>
  <c r="N45" i="346"/>
  <c r="O45" i="346"/>
  <c r="M45" i="346"/>
  <c r="J45" i="346"/>
  <c r="I45" i="346"/>
  <c r="T44" i="346"/>
  <c r="S44" i="346"/>
  <c r="N44" i="346"/>
  <c r="O44" i="346"/>
  <c r="M44" i="346"/>
  <c r="J44" i="346"/>
  <c r="I44" i="346"/>
  <c r="T43" i="346"/>
  <c r="S43" i="346"/>
  <c r="N43" i="346"/>
  <c r="O43" i="346"/>
  <c r="M43" i="346"/>
  <c r="J43" i="346"/>
  <c r="I43" i="346"/>
  <c r="T42" i="346"/>
  <c r="S42" i="346"/>
  <c r="N42" i="346"/>
  <c r="O42" i="346"/>
  <c r="M42" i="346"/>
  <c r="J42" i="346"/>
  <c r="I42" i="346"/>
  <c r="T41" i="346"/>
  <c r="S41" i="346"/>
  <c r="N41" i="346"/>
  <c r="O41" i="346"/>
  <c r="M41" i="346"/>
  <c r="J41" i="346"/>
  <c r="I41" i="346"/>
  <c r="T40" i="346"/>
  <c r="S40" i="346"/>
  <c r="N40" i="346"/>
  <c r="O40" i="346"/>
  <c r="M40" i="346"/>
  <c r="J40" i="346"/>
  <c r="I40" i="346"/>
  <c r="T39" i="346"/>
  <c r="S39" i="346"/>
  <c r="N39" i="346"/>
  <c r="O39" i="346"/>
  <c r="M39" i="346"/>
  <c r="J39" i="346"/>
  <c r="I39" i="346"/>
  <c r="T38" i="346"/>
  <c r="S38" i="346"/>
  <c r="N38" i="346"/>
  <c r="O38" i="346"/>
  <c r="M38" i="346"/>
  <c r="J38" i="346"/>
  <c r="I38" i="346"/>
  <c r="T37" i="346"/>
  <c r="S37" i="346"/>
  <c r="N37" i="346"/>
  <c r="O37" i="346"/>
  <c r="M37" i="346"/>
  <c r="J37" i="346"/>
  <c r="I37" i="346"/>
  <c r="T36" i="346"/>
  <c r="S36" i="346"/>
  <c r="N36" i="346"/>
  <c r="O36" i="346"/>
  <c r="M36" i="346"/>
  <c r="J36" i="346"/>
  <c r="I36" i="346"/>
  <c r="T35" i="346"/>
  <c r="S35" i="346"/>
  <c r="N35" i="346"/>
  <c r="O35" i="346"/>
  <c r="M35" i="346"/>
  <c r="J35" i="346"/>
  <c r="I35" i="346"/>
  <c r="T34" i="346"/>
  <c r="S34" i="346"/>
  <c r="O34" i="346"/>
  <c r="J34" i="346"/>
  <c r="I34" i="346"/>
  <c r="T33" i="346"/>
  <c r="S33" i="346"/>
  <c r="P33" i="346"/>
  <c r="N33" i="346"/>
  <c r="O33" i="346"/>
  <c r="M33" i="346"/>
  <c r="J33" i="346"/>
  <c r="I33" i="346"/>
  <c r="T32" i="346"/>
  <c r="S32" i="346"/>
  <c r="P32" i="346"/>
  <c r="N32" i="346"/>
  <c r="O32" i="346"/>
  <c r="M32" i="346"/>
  <c r="J32" i="346"/>
  <c r="I32" i="346"/>
  <c r="T31" i="346"/>
  <c r="S31" i="346"/>
  <c r="P31" i="346"/>
  <c r="N31" i="346"/>
  <c r="O31" i="346"/>
  <c r="M31" i="346"/>
  <c r="J31" i="346"/>
  <c r="I31" i="346"/>
  <c r="T30" i="346"/>
  <c r="S30" i="346"/>
  <c r="P30" i="346"/>
  <c r="N30" i="346"/>
  <c r="O30" i="346"/>
  <c r="M30" i="346"/>
  <c r="J30" i="346"/>
  <c r="I30" i="346"/>
  <c r="T29" i="346"/>
  <c r="S29" i="346"/>
  <c r="P29" i="346"/>
  <c r="N29" i="346"/>
  <c r="O29" i="346"/>
  <c r="M29" i="346"/>
  <c r="J29" i="346"/>
  <c r="I29" i="346"/>
  <c r="T28" i="346"/>
  <c r="S28" i="346"/>
  <c r="P28" i="346"/>
  <c r="N28" i="346"/>
  <c r="O28" i="346"/>
  <c r="M28" i="346"/>
  <c r="J28" i="346"/>
  <c r="I28" i="346"/>
  <c r="T27" i="346"/>
  <c r="S27" i="346"/>
  <c r="P27" i="346"/>
  <c r="N27" i="346"/>
  <c r="O27" i="346"/>
  <c r="M27" i="346"/>
  <c r="J27" i="346"/>
  <c r="I27" i="346"/>
  <c r="T26" i="346"/>
  <c r="S26" i="346"/>
  <c r="P26" i="346"/>
  <c r="N26" i="346"/>
  <c r="O26" i="346"/>
  <c r="M26" i="346"/>
  <c r="J26" i="346"/>
  <c r="I26" i="346"/>
  <c r="T25" i="346"/>
  <c r="S25" i="346"/>
  <c r="P25" i="346"/>
  <c r="N25" i="346"/>
  <c r="O25" i="346"/>
  <c r="M25" i="346"/>
  <c r="J25" i="346"/>
  <c r="I25" i="346"/>
  <c r="T24" i="346"/>
  <c r="S24" i="346"/>
  <c r="P24" i="346"/>
  <c r="N24" i="346"/>
  <c r="O24" i="346"/>
  <c r="M24" i="346"/>
  <c r="J24" i="346"/>
  <c r="I24" i="346"/>
  <c r="T23" i="346"/>
  <c r="S23" i="346"/>
  <c r="P23" i="346"/>
  <c r="N23" i="346"/>
  <c r="O23" i="346"/>
  <c r="M23" i="346"/>
  <c r="J23" i="346"/>
  <c r="I23" i="346"/>
  <c r="T22" i="346"/>
  <c r="S22" i="346"/>
  <c r="P22" i="346"/>
  <c r="N22" i="346"/>
  <c r="O22" i="346"/>
  <c r="M22" i="346"/>
  <c r="J22" i="346"/>
  <c r="I22" i="346"/>
  <c r="T21" i="346"/>
  <c r="S21" i="346"/>
  <c r="P21" i="346"/>
  <c r="N21" i="346"/>
  <c r="O21" i="346"/>
  <c r="M21" i="346"/>
  <c r="J21" i="346"/>
  <c r="I21" i="346"/>
  <c r="T20" i="346"/>
  <c r="S20" i="346"/>
  <c r="P20" i="346"/>
  <c r="O20" i="346"/>
  <c r="J20" i="346"/>
  <c r="I20" i="346"/>
  <c r="T19" i="346"/>
  <c r="S19" i="346"/>
  <c r="P19" i="346"/>
  <c r="N19" i="346"/>
  <c r="O19" i="346"/>
  <c r="M19" i="346"/>
  <c r="J19" i="346"/>
  <c r="I19" i="346"/>
  <c r="T18" i="346"/>
  <c r="S18" i="346"/>
  <c r="P18" i="346"/>
  <c r="N18" i="346"/>
  <c r="O18" i="346"/>
  <c r="M18" i="346"/>
  <c r="J18" i="346"/>
  <c r="I18" i="346"/>
  <c r="T17" i="346"/>
  <c r="S17" i="346"/>
  <c r="P17" i="346"/>
  <c r="N17" i="346"/>
  <c r="O17" i="346"/>
  <c r="M17" i="346"/>
  <c r="J17" i="346"/>
  <c r="I17" i="346"/>
  <c r="T16" i="346"/>
  <c r="S16" i="346"/>
  <c r="P16" i="346"/>
  <c r="N16" i="346"/>
  <c r="O16" i="346"/>
  <c r="M16" i="346"/>
  <c r="J16" i="346"/>
  <c r="I16" i="346"/>
  <c r="T15" i="346"/>
  <c r="S15" i="346"/>
  <c r="P15" i="346"/>
  <c r="N15" i="346"/>
  <c r="O15" i="346"/>
  <c r="M15" i="346"/>
  <c r="J15" i="346"/>
  <c r="I15" i="346"/>
  <c r="T14" i="346"/>
  <c r="S14" i="346"/>
  <c r="P14" i="346"/>
  <c r="N14" i="346"/>
  <c r="O14" i="346"/>
  <c r="M14" i="346"/>
  <c r="J14" i="346"/>
  <c r="I14" i="346"/>
  <c r="T13" i="346"/>
  <c r="S13" i="346"/>
  <c r="P13" i="346"/>
  <c r="N13" i="346"/>
  <c r="O13" i="346"/>
  <c r="M13" i="346"/>
  <c r="J13" i="346"/>
  <c r="I13" i="346"/>
  <c r="T12" i="346"/>
  <c r="S12" i="346"/>
  <c r="P12" i="346"/>
  <c r="N12" i="346"/>
  <c r="O12" i="346"/>
  <c r="M12" i="346"/>
  <c r="J12" i="346"/>
  <c r="I12" i="346"/>
  <c r="T11" i="346"/>
  <c r="S11" i="346"/>
  <c r="P11" i="346"/>
  <c r="N11" i="346"/>
  <c r="O11" i="346"/>
  <c r="M11" i="346"/>
  <c r="J11" i="346"/>
  <c r="I11" i="346"/>
  <c r="T10" i="346"/>
  <c r="AC5" i="346"/>
  <c r="S10" i="346"/>
  <c r="P10" i="346"/>
  <c r="N10" i="346"/>
  <c r="O10" i="346"/>
  <c r="M10" i="346"/>
  <c r="J10" i="346"/>
  <c r="I10" i="346"/>
  <c r="T9" i="346"/>
  <c r="W5" i="346"/>
  <c r="S9" i="346"/>
  <c r="P9" i="346"/>
  <c r="N9" i="346"/>
  <c r="O9" i="346"/>
  <c r="M9" i="346"/>
  <c r="J9" i="346"/>
  <c r="I9" i="346"/>
  <c r="T8" i="346"/>
  <c r="S8" i="346"/>
  <c r="P8" i="346"/>
  <c r="N8" i="346"/>
  <c r="O8" i="346"/>
  <c r="M8" i="346"/>
  <c r="J8" i="346"/>
  <c r="I8" i="346"/>
  <c r="T7" i="346"/>
  <c r="Y5" i="346"/>
  <c r="S7" i="346"/>
  <c r="P7" i="346"/>
  <c r="N7" i="346"/>
  <c r="O7" i="346"/>
  <c r="M7" i="346"/>
  <c r="J7" i="346"/>
  <c r="I7" i="346"/>
  <c r="T6" i="346"/>
  <c r="AG5" i="346"/>
  <c r="S6" i="346"/>
  <c r="N6" i="346"/>
  <c r="O6" i="346"/>
  <c r="M6" i="346"/>
  <c r="J6" i="346"/>
  <c r="I6" i="346"/>
  <c r="AH5" i="346"/>
  <c r="AF6" i="346"/>
  <c r="T5" i="346"/>
  <c r="AE5" i="346"/>
  <c r="S5" i="346"/>
  <c r="P5" i="346"/>
  <c r="N5" i="346"/>
  <c r="O5" i="346"/>
  <c r="M5" i="346"/>
  <c r="J5" i="346"/>
  <c r="I5" i="346"/>
  <c r="R54" i="345"/>
  <c r="L54" i="345"/>
  <c r="K54" i="345"/>
  <c r="H54" i="345"/>
  <c r="G54" i="345"/>
  <c r="F54" i="345"/>
  <c r="P54" i="345"/>
  <c r="E54" i="345"/>
  <c r="I54" i="345"/>
  <c r="M54" i="345"/>
  <c r="T53" i="345"/>
  <c r="S53" i="345"/>
  <c r="N53" i="345"/>
  <c r="O53" i="345"/>
  <c r="M53" i="345"/>
  <c r="J53" i="345"/>
  <c r="I53" i="345"/>
  <c r="T52" i="345"/>
  <c r="S52" i="345"/>
  <c r="N52" i="345"/>
  <c r="O52" i="345"/>
  <c r="M52" i="345"/>
  <c r="J52" i="345"/>
  <c r="I52" i="345"/>
  <c r="T51" i="345"/>
  <c r="S51" i="345"/>
  <c r="N51" i="345"/>
  <c r="O51" i="345"/>
  <c r="M51" i="345"/>
  <c r="J51" i="345"/>
  <c r="I51" i="345"/>
  <c r="T50" i="345"/>
  <c r="S50" i="345"/>
  <c r="N50" i="345"/>
  <c r="O50" i="345"/>
  <c r="M50" i="345"/>
  <c r="J50" i="345"/>
  <c r="I50" i="345"/>
  <c r="T49" i="345"/>
  <c r="S49" i="345"/>
  <c r="N49" i="345"/>
  <c r="O49" i="345"/>
  <c r="M49" i="345"/>
  <c r="J49" i="345"/>
  <c r="I49" i="345"/>
  <c r="T48" i="345"/>
  <c r="S48" i="345"/>
  <c r="N48" i="345"/>
  <c r="O48" i="345"/>
  <c r="M48" i="345"/>
  <c r="J48" i="345"/>
  <c r="I48" i="345"/>
  <c r="T47" i="345"/>
  <c r="S47" i="345"/>
  <c r="N47" i="345"/>
  <c r="O47" i="345"/>
  <c r="M47" i="345"/>
  <c r="J47" i="345"/>
  <c r="I47" i="345"/>
  <c r="T46" i="345"/>
  <c r="S46" i="345"/>
  <c r="N46" i="345"/>
  <c r="O46" i="345"/>
  <c r="M46" i="345"/>
  <c r="J46" i="345"/>
  <c r="I46" i="345"/>
  <c r="T45" i="345"/>
  <c r="S45" i="345"/>
  <c r="N45" i="345"/>
  <c r="O45" i="345"/>
  <c r="M45" i="345"/>
  <c r="J45" i="345"/>
  <c r="I45" i="345"/>
  <c r="T44" i="345"/>
  <c r="S44" i="345"/>
  <c r="N44" i="345"/>
  <c r="O44" i="345"/>
  <c r="M44" i="345"/>
  <c r="J44" i="345"/>
  <c r="I44" i="345"/>
  <c r="T43" i="345"/>
  <c r="S43" i="345"/>
  <c r="N43" i="345"/>
  <c r="O43" i="345"/>
  <c r="M43" i="345"/>
  <c r="J43" i="345"/>
  <c r="I43" i="345"/>
  <c r="T42" i="345"/>
  <c r="S42" i="345"/>
  <c r="N42" i="345"/>
  <c r="O42" i="345"/>
  <c r="M42" i="345"/>
  <c r="J42" i="345"/>
  <c r="I42" i="345"/>
  <c r="T41" i="345"/>
  <c r="S41" i="345"/>
  <c r="N41" i="345"/>
  <c r="O41" i="345"/>
  <c r="M41" i="345"/>
  <c r="J41" i="345"/>
  <c r="I41" i="345"/>
  <c r="T40" i="345"/>
  <c r="S40" i="345"/>
  <c r="N40" i="345"/>
  <c r="O40" i="345"/>
  <c r="M40" i="345"/>
  <c r="J40" i="345"/>
  <c r="I40" i="345"/>
  <c r="T39" i="345"/>
  <c r="S39" i="345"/>
  <c r="N39" i="345"/>
  <c r="O39" i="345"/>
  <c r="M39" i="345"/>
  <c r="J39" i="345"/>
  <c r="I39" i="345"/>
  <c r="T38" i="345"/>
  <c r="S38" i="345"/>
  <c r="N38" i="345"/>
  <c r="O38" i="345"/>
  <c r="M38" i="345"/>
  <c r="J38" i="345"/>
  <c r="I38" i="345"/>
  <c r="T37" i="345"/>
  <c r="S37" i="345"/>
  <c r="P37" i="345"/>
  <c r="N37" i="345"/>
  <c r="O37" i="345"/>
  <c r="M37" i="345"/>
  <c r="J37" i="345"/>
  <c r="I37" i="345"/>
  <c r="T36" i="345"/>
  <c r="S36" i="345"/>
  <c r="P36" i="345"/>
  <c r="N36" i="345"/>
  <c r="O36" i="345"/>
  <c r="M36" i="345"/>
  <c r="J36" i="345"/>
  <c r="I36" i="345"/>
  <c r="T35" i="345"/>
  <c r="S35" i="345"/>
  <c r="P35" i="345"/>
  <c r="N35" i="345"/>
  <c r="O35" i="345"/>
  <c r="M35" i="345"/>
  <c r="J35" i="345"/>
  <c r="I35" i="345"/>
  <c r="T34" i="345"/>
  <c r="S34" i="345"/>
  <c r="P34" i="345"/>
  <c r="O34" i="345"/>
  <c r="J34" i="345"/>
  <c r="I34" i="345"/>
  <c r="T33" i="345"/>
  <c r="S33" i="345"/>
  <c r="P33" i="345"/>
  <c r="N33" i="345"/>
  <c r="O33" i="345"/>
  <c r="M33" i="345"/>
  <c r="J33" i="345"/>
  <c r="I33" i="345"/>
  <c r="T32" i="345"/>
  <c r="S32" i="345"/>
  <c r="P32" i="345"/>
  <c r="N32" i="345"/>
  <c r="O32" i="345"/>
  <c r="M32" i="345"/>
  <c r="J32" i="345"/>
  <c r="I32" i="345"/>
  <c r="T31" i="345"/>
  <c r="S31" i="345"/>
  <c r="P31" i="345"/>
  <c r="N31" i="345"/>
  <c r="O31" i="345"/>
  <c r="M31" i="345"/>
  <c r="J31" i="345"/>
  <c r="I31" i="345"/>
  <c r="T30" i="345"/>
  <c r="S30" i="345"/>
  <c r="P30" i="345"/>
  <c r="N30" i="345"/>
  <c r="O30" i="345"/>
  <c r="M30" i="345"/>
  <c r="J30" i="345"/>
  <c r="I30" i="345"/>
  <c r="T29" i="345"/>
  <c r="S29" i="345"/>
  <c r="P29" i="345"/>
  <c r="N29" i="345"/>
  <c r="O29" i="345"/>
  <c r="M29" i="345"/>
  <c r="J29" i="345"/>
  <c r="I29" i="345"/>
  <c r="T28" i="345"/>
  <c r="S28" i="345"/>
  <c r="P28" i="345"/>
  <c r="N28" i="345"/>
  <c r="O28" i="345"/>
  <c r="M28" i="345"/>
  <c r="J28" i="345"/>
  <c r="I28" i="345"/>
  <c r="T27" i="345"/>
  <c r="S27" i="345"/>
  <c r="P27" i="345"/>
  <c r="N27" i="345"/>
  <c r="O27" i="345"/>
  <c r="M27" i="345"/>
  <c r="J27" i="345"/>
  <c r="I27" i="345"/>
  <c r="T26" i="345"/>
  <c r="S26" i="345"/>
  <c r="P26" i="345"/>
  <c r="N26" i="345"/>
  <c r="O26" i="345"/>
  <c r="M26" i="345"/>
  <c r="J26" i="345"/>
  <c r="I26" i="345"/>
  <c r="T25" i="345"/>
  <c r="S25" i="345"/>
  <c r="P25" i="345"/>
  <c r="N25" i="345"/>
  <c r="O25" i="345"/>
  <c r="M25" i="345"/>
  <c r="J25" i="345"/>
  <c r="I25" i="345"/>
  <c r="T24" i="345"/>
  <c r="S24" i="345"/>
  <c r="P24" i="345"/>
  <c r="N24" i="345"/>
  <c r="O24" i="345"/>
  <c r="M24" i="345"/>
  <c r="J24" i="345"/>
  <c r="I24" i="345"/>
  <c r="T23" i="345"/>
  <c r="S23" i="345"/>
  <c r="P23" i="345"/>
  <c r="N23" i="345"/>
  <c r="O23" i="345"/>
  <c r="M23" i="345"/>
  <c r="J23" i="345"/>
  <c r="I23" i="345"/>
  <c r="T22" i="345"/>
  <c r="S22" i="345"/>
  <c r="P22" i="345"/>
  <c r="N22" i="345"/>
  <c r="O22" i="345"/>
  <c r="M22" i="345"/>
  <c r="J22" i="345"/>
  <c r="I22" i="345"/>
  <c r="T21" i="345"/>
  <c r="S21" i="345"/>
  <c r="P21" i="345"/>
  <c r="N21" i="345"/>
  <c r="O21" i="345"/>
  <c r="M21" i="345"/>
  <c r="J21" i="345"/>
  <c r="I21" i="345"/>
  <c r="T20" i="345"/>
  <c r="S20" i="345"/>
  <c r="P20" i="345"/>
  <c r="O20" i="345"/>
  <c r="J20" i="345"/>
  <c r="I20" i="345"/>
  <c r="T19" i="345"/>
  <c r="S19" i="345"/>
  <c r="N19" i="345"/>
  <c r="O19" i="345"/>
  <c r="M19" i="345"/>
  <c r="J19" i="345"/>
  <c r="I19" i="345"/>
  <c r="T18" i="345"/>
  <c r="S18" i="345"/>
  <c r="N18" i="345"/>
  <c r="O18" i="345"/>
  <c r="M18" i="345"/>
  <c r="J18" i="345"/>
  <c r="I18" i="345"/>
  <c r="T17" i="345"/>
  <c r="S17" i="345"/>
  <c r="P17" i="345"/>
  <c r="N17" i="345"/>
  <c r="O17" i="345"/>
  <c r="M17" i="345"/>
  <c r="J17" i="345"/>
  <c r="I17" i="345"/>
  <c r="T16" i="345"/>
  <c r="S16" i="345"/>
  <c r="P16" i="345"/>
  <c r="N16" i="345"/>
  <c r="O16" i="345"/>
  <c r="M16" i="345"/>
  <c r="J16" i="345"/>
  <c r="I16" i="345"/>
  <c r="T15" i="345"/>
  <c r="S15" i="345"/>
  <c r="P15" i="345"/>
  <c r="N15" i="345"/>
  <c r="O15" i="345"/>
  <c r="M15" i="345"/>
  <c r="J15" i="345"/>
  <c r="I15" i="345"/>
  <c r="T14" i="345"/>
  <c r="S14" i="345"/>
  <c r="N14" i="345"/>
  <c r="O14" i="345"/>
  <c r="M14" i="345"/>
  <c r="J14" i="345"/>
  <c r="I14" i="345"/>
  <c r="T13" i="345"/>
  <c r="S13" i="345"/>
  <c r="N13" i="345"/>
  <c r="O13" i="345"/>
  <c r="M13" i="345"/>
  <c r="J13" i="345"/>
  <c r="I13" i="345"/>
  <c r="T12" i="345"/>
  <c r="S12" i="345"/>
  <c r="N12" i="345"/>
  <c r="O12" i="345"/>
  <c r="M12" i="345"/>
  <c r="J12" i="345"/>
  <c r="I12" i="345"/>
  <c r="T11" i="345"/>
  <c r="S11" i="345"/>
  <c r="N11" i="345"/>
  <c r="O11" i="345"/>
  <c r="M11" i="345"/>
  <c r="J11" i="345"/>
  <c r="I11" i="345"/>
  <c r="T10" i="345"/>
  <c r="AC5" i="345"/>
  <c r="S10" i="345"/>
  <c r="N10" i="345"/>
  <c r="O10" i="345"/>
  <c r="M10" i="345"/>
  <c r="J10" i="345"/>
  <c r="I10" i="345"/>
  <c r="T9" i="345"/>
  <c r="W5" i="345"/>
  <c r="S9" i="345"/>
  <c r="N9" i="345"/>
  <c r="O9" i="345"/>
  <c r="M9" i="345"/>
  <c r="J9" i="345"/>
  <c r="I9" i="345"/>
  <c r="T8" i="345"/>
  <c r="S8" i="345"/>
  <c r="N8" i="345"/>
  <c r="O8" i="345"/>
  <c r="M8" i="345"/>
  <c r="J8" i="345"/>
  <c r="I8" i="345"/>
  <c r="T7" i="345"/>
  <c r="Y5" i="345"/>
  <c r="S7" i="345"/>
  <c r="N7" i="345"/>
  <c r="O7" i="345"/>
  <c r="M7" i="345"/>
  <c r="J7" i="345"/>
  <c r="I7" i="345"/>
  <c r="T6" i="345"/>
  <c r="AG5" i="345"/>
  <c r="S6" i="345"/>
  <c r="N6" i="345"/>
  <c r="O6" i="345"/>
  <c r="M6" i="345"/>
  <c r="J6" i="345"/>
  <c r="I6" i="345"/>
  <c r="AH5" i="345"/>
  <c r="Z6" i="345"/>
  <c r="T5" i="345"/>
  <c r="AE5" i="345"/>
  <c r="S5" i="345"/>
  <c r="N5" i="345"/>
  <c r="O5" i="345"/>
  <c r="M5" i="345"/>
  <c r="J5" i="345"/>
  <c r="I5" i="345"/>
  <c r="R54" i="344"/>
  <c r="L54" i="344"/>
  <c r="K54" i="344"/>
  <c r="H54" i="344"/>
  <c r="G54" i="344"/>
  <c r="F54" i="344"/>
  <c r="T54" i="344"/>
  <c r="E54" i="344"/>
  <c r="M54" i="344"/>
  <c r="T53" i="344"/>
  <c r="S53" i="344"/>
  <c r="N53" i="344"/>
  <c r="O53" i="344"/>
  <c r="M53" i="344"/>
  <c r="J53" i="344"/>
  <c r="I53" i="344"/>
  <c r="T52" i="344"/>
  <c r="S52" i="344"/>
  <c r="N52" i="344"/>
  <c r="O52" i="344"/>
  <c r="M52" i="344"/>
  <c r="J52" i="344"/>
  <c r="I52" i="344"/>
  <c r="T51" i="344"/>
  <c r="S51" i="344"/>
  <c r="N51" i="344"/>
  <c r="O51" i="344"/>
  <c r="M51" i="344"/>
  <c r="J51" i="344"/>
  <c r="I51" i="344"/>
  <c r="T50" i="344"/>
  <c r="S50" i="344"/>
  <c r="N50" i="344"/>
  <c r="O50" i="344"/>
  <c r="M50" i="344"/>
  <c r="J50" i="344"/>
  <c r="I50" i="344"/>
  <c r="T49" i="344"/>
  <c r="S49" i="344"/>
  <c r="N49" i="344"/>
  <c r="O49" i="344"/>
  <c r="M49" i="344"/>
  <c r="J49" i="344"/>
  <c r="I49" i="344"/>
  <c r="T48" i="344"/>
  <c r="S48" i="344"/>
  <c r="N48" i="344"/>
  <c r="O48" i="344"/>
  <c r="M48" i="344"/>
  <c r="J48" i="344"/>
  <c r="I48" i="344"/>
  <c r="T47" i="344"/>
  <c r="S47" i="344"/>
  <c r="N47" i="344"/>
  <c r="O47" i="344"/>
  <c r="M47" i="344"/>
  <c r="J47" i="344"/>
  <c r="I47" i="344"/>
  <c r="T46" i="344"/>
  <c r="S46" i="344"/>
  <c r="N46" i="344"/>
  <c r="O46" i="344"/>
  <c r="M46" i="344"/>
  <c r="J46" i="344"/>
  <c r="I46" i="344"/>
  <c r="T45" i="344"/>
  <c r="S45" i="344"/>
  <c r="N45" i="344"/>
  <c r="O45" i="344"/>
  <c r="M45" i="344"/>
  <c r="J45" i="344"/>
  <c r="I45" i="344"/>
  <c r="T44" i="344"/>
  <c r="S44" i="344"/>
  <c r="N44" i="344"/>
  <c r="O44" i="344"/>
  <c r="M44" i="344"/>
  <c r="J44" i="344"/>
  <c r="I44" i="344"/>
  <c r="T43" i="344"/>
  <c r="S43" i="344"/>
  <c r="P43" i="344"/>
  <c r="N43" i="344"/>
  <c r="O43" i="344"/>
  <c r="M43" i="344"/>
  <c r="J43" i="344"/>
  <c r="I43" i="344"/>
  <c r="T42" i="344"/>
  <c r="S42" i="344"/>
  <c r="N42" i="344"/>
  <c r="O42" i="344"/>
  <c r="M42" i="344"/>
  <c r="J42" i="344"/>
  <c r="I42" i="344"/>
  <c r="T41" i="344"/>
  <c r="S41" i="344"/>
  <c r="N41" i="344"/>
  <c r="O41" i="344"/>
  <c r="M41" i="344"/>
  <c r="J41" i="344"/>
  <c r="I41" i="344"/>
  <c r="T40" i="344"/>
  <c r="S40" i="344"/>
  <c r="P40" i="344"/>
  <c r="N40" i="344"/>
  <c r="O40" i="344"/>
  <c r="M40" i="344"/>
  <c r="J40" i="344"/>
  <c r="I40" i="344"/>
  <c r="T39" i="344"/>
  <c r="S39" i="344"/>
  <c r="N39" i="344"/>
  <c r="O39" i="344"/>
  <c r="M39" i="344"/>
  <c r="J39" i="344"/>
  <c r="I39" i="344"/>
  <c r="T38" i="344"/>
  <c r="S38" i="344"/>
  <c r="N38" i="344"/>
  <c r="O38" i="344"/>
  <c r="M38" i="344"/>
  <c r="J38" i="344"/>
  <c r="I38" i="344"/>
  <c r="T37" i="344"/>
  <c r="S37" i="344"/>
  <c r="N37" i="344"/>
  <c r="O37" i="344"/>
  <c r="M37" i="344"/>
  <c r="J37" i="344"/>
  <c r="I37" i="344"/>
  <c r="T36" i="344"/>
  <c r="S36" i="344"/>
  <c r="N36" i="344"/>
  <c r="O36" i="344"/>
  <c r="M36" i="344"/>
  <c r="J36" i="344"/>
  <c r="I36" i="344"/>
  <c r="T35" i="344"/>
  <c r="S35" i="344"/>
  <c r="N35" i="344"/>
  <c r="O35" i="344"/>
  <c r="M35" i="344"/>
  <c r="J35" i="344"/>
  <c r="I35" i="344"/>
  <c r="T34" i="344"/>
  <c r="S34" i="344"/>
  <c r="P34" i="344"/>
  <c r="O34" i="344"/>
  <c r="J34" i="344"/>
  <c r="I34" i="344"/>
  <c r="T33" i="344"/>
  <c r="S33" i="344"/>
  <c r="P33" i="344"/>
  <c r="N33" i="344"/>
  <c r="O33" i="344"/>
  <c r="M33" i="344"/>
  <c r="J33" i="344"/>
  <c r="I33" i="344"/>
  <c r="T32" i="344"/>
  <c r="S32" i="344"/>
  <c r="N32" i="344"/>
  <c r="O32" i="344"/>
  <c r="M32" i="344"/>
  <c r="J32" i="344"/>
  <c r="I32" i="344"/>
  <c r="T31" i="344"/>
  <c r="S31" i="344"/>
  <c r="N31" i="344"/>
  <c r="O31" i="344"/>
  <c r="M31" i="344"/>
  <c r="J31" i="344"/>
  <c r="I31" i="344"/>
  <c r="T30" i="344"/>
  <c r="S30" i="344"/>
  <c r="P30" i="344"/>
  <c r="N30" i="344"/>
  <c r="O30" i="344"/>
  <c r="M30" i="344"/>
  <c r="J30" i="344"/>
  <c r="I30" i="344"/>
  <c r="T29" i="344"/>
  <c r="S29" i="344"/>
  <c r="N29" i="344"/>
  <c r="O29" i="344"/>
  <c r="M29" i="344"/>
  <c r="J29" i="344"/>
  <c r="I29" i="344"/>
  <c r="T28" i="344"/>
  <c r="S28" i="344"/>
  <c r="N28" i="344"/>
  <c r="O28" i="344"/>
  <c r="M28" i="344"/>
  <c r="J28" i="344"/>
  <c r="I28" i="344"/>
  <c r="T27" i="344"/>
  <c r="S27" i="344"/>
  <c r="N27" i="344"/>
  <c r="O27" i="344"/>
  <c r="M27" i="344"/>
  <c r="J27" i="344"/>
  <c r="I27" i="344"/>
  <c r="T26" i="344"/>
  <c r="S26" i="344"/>
  <c r="N26" i="344"/>
  <c r="O26" i="344"/>
  <c r="M26" i="344"/>
  <c r="J26" i="344"/>
  <c r="I26" i="344"/>
  <c r="T25" i="344"/>
  <c r="S25" i="344"/>
  <c r="N25" i="344"/>
  <c r="O25" i="344"/>
  <c r="M25" i="344"/>
  <c r="J25" i="344"/>
  <c r="I25" i="344"/>
  <c r="T24" i="344"/>
  <c r="S24" i="344"/>
  <c r="P24" i="344"/>
  <c r="N24" i="344"/>
  <c r="O24" i="344"/>
  <c r="M24" i="344"/>
  <c r="J24" i="344"/>
  <c r="I24" i="344"/>
  <c r="T23" i="344"/>
  <c r="S23" i="344"/>
  <c r="N23" i="344"/>
  <c r="O23" i="344"/>
  <c r="M23" i="344"/>
  <c r="J23" i="344"/>
  <c r="I23" i="344"/>
  <c r="T22" i="344"/>
  <c r="S22" i="344"/>
  <c r="N22" i="344"/>
  <c r="O22" i="344"/>
  <c r="M22" i="344"/>
  <c r="J22" i="344"/>
  <c r="I22" i="344"/>
  <c r="T21" i="344"/>
  <c r="S21" i="344"/>
  <c r="P21" i="344"/>
  <c r="N21" i="344"/>
  <c r="O21" i="344"/>
  <c r="M21" i="344"/>
  <c r="J21" i="344"/>
  <c r="I21" i="344"/>
  <c r="T20" i="344"/>
  <c r="S20" i="344"/>
  <c r="O20" i="344"/>
  <c r="J20" i="344"/>
  <c r="I20" i="344"/>
  <c r="T19" i="344"/>
  <c r="S19" i="344"/>
  <c r="N19" i="344"/>
  <c r="O19" i="344"/>
  <c r="M19" i="344"/>
  <c r="J19" i="344"/>
  <c r="I19" i="344"/>
  <c r="T18" i="344"/>
  <c r="S18" i="344"/>
  <c r="N18" i="344"/>
  <c r="O18" i="344"/>
  <c r="M18" i="344"/>
  <c r="J18" i="344"/>
  <c r="I18" i="344"/>
  <c r="T17" i="344"/>
  <c r="S17" i="344"/>
  <c r="N17" i="344"/>
  <c r="O17" i="344"/>
  <c r="M17" i="344"/>
  <c r="J17" i="344"/>
  <c r="I17" i="344"/>
  <c r="T16" i="344"/>
  <c r="S16" i="344"/>
  <c r="N16" i="344"/>
  <c r="O16" i="344"/>
  <c r="M16" i="344"/>
  <c r="J16" i="344"/>
  <c r="I16" i="344"/>
  <c r="T15" i="344"/>
  <c r="S15" i="344"/>
  <c r="P15" i="344"/>
  <c r="N15" i="344"/>
  <c r="O15" i="344"/>
  <c r="M15" i="344"/>
  <c r="J15" i="344"/>
  <c r="I15" i="344"/>
  <c r="T14" i="344"/>
  <c r="S14" i="344"/>
  <c r="P14" i="344"/>
  <c r="N14" i="344"/>
  <c r="O14" i="344"/>
  <c r="M14" i="344"/>
  <c r="J14" i="344"/>
  <c r="I14" i="344"/>
  <c r="T13" i="344"/>
  <c r="S13" i="344"/>
  <c r="N13" i="344"/>
  <c r="O13" i="344"/>
  <c r="M13" i="344"/>
  <c r="J13" i="344"/>
  <c r="I13" i="344"/>
  <c r="T12" i="344"/>
  <c r="S12" i="344"/>
  <c r="P12" i="344"/>
  <c r="N12" i="344"/>
  <c r="O12" i="344"/>
  <c r="M12" i="344"/>
  <c r="J12" i="344"/>
  <c r="I12" i="344"/>
  <c r="T11" i="344"/>
  <c r="S11" i="344"/>
  <c r="P11" i="344"/>
  <c r="N11" i="344"/>
  <c r="O11" i="344"/>
  <c r="M11" i="344"/>
  <c r="J11" i="344"/>
  <c r="I11" i="344"/>
  <c r="T10" i="344"/>
  <c r="AC5" i="344"/>
  <c r="S10" i="344"/>
  <c r="N10" i="344"/>
  <c r="O10" i="344"/>
  <c r="M10" i="344"/>
  <c r="J10" i="344"/>
  <c r="I10" i="344"/>
  <c r="T9" i="344"/>
  <c r="S9" i="344"/>
  <c r="P9" i="344"/>
  <c r="N9" i="344"/>
  <c r="O9" i="344"/>
  <c r="M9" i="344"/>
  <c r="J9" i="344"/>
  <c r="I9" i="344"/>
  <c r="T8" i="344"/>
  <c r="S8" i="344"/>
  <c r="P8" i="344"/>
  <c r="N8" i="344"/>
  <c r="O8" i="344"/>
  <c r="M8" i="344"/>
  <c r="J8" i="344"/>
  <c r="I8" i="344"/>
  <c r="T7" i="344"/>
  <c r="S7" i="344"/>
  <c r="N7" i="344"/>
  <c r="O7" i="344"/>
  <c r="M7" i="344"/>
  <c r="J7" i="344"/>
  <c r="I7" i="344"/>
  <c r="T6" i="344"/>
  <c r="AG5" i="344"/>
  <c r="S6" i="344"/>
  <c r="N6" i="344"/>
  <c r="O6" i="344"/>
  <c r="M6" i="344"/>
  <c r="J6" i="344"/>
  <c r="I6" i="344"/>
  <c r="AH5" i="344"/>
  <c r="T5" i="344"/>
  <c r="AE5" i="344"/>
  <c r="S5" i="344"/>
  <c r="N5" i="344"/>
  <c r="O5" i="344"/>
  <c r="M5" i="344"/>
  <c r="J5" i="344"/>
  <c r="I5" i="344"/>
  <c r="R54" i="343"/>
  <c r="L54" i="343"/>
  <c r="K54" i="343"/>
  <c r="H54" i="343"/>
  <c r="G54" i="343"/>
  <c r="F54" i="343"/>
  <c r="J54" i="343"/>
  <c r="E54" i="343"/>
  <c r="M54" i="343"/>
  <c r="I54" i="343"/>
  <c r="T53" i="343"/>
  <c r="S53" i="343"/>
  <c r="N53" i="343"/>
  <c r="O53" i="343"/>
  <c r="M53" i="343"/>
  <c r="J53" i="343"/>
  <c r="I53" i="343"/>
  <c r="T52" i="343"/>
  <c r="S52" i="343"/>
  <c r="N52" i="343"/>
  <c r="O52" i="343"/>
  <c r="M52" i="343"/>
  <c r="J52" i="343"/>
  <c r="I52" i="343"/>
  <c r="T51" i="343"/>
  <c r="S51" i="343"/>
  <c r="N51" i="343"/>
  <c r="O51" i="343"/>
  <c r="M51" i="343"/>
  <c r="J51" i="343"/>
  <c r="I51" i="343"/>
  <c r="T50" i="343"/>
  <c r="S50" i="343"/>
  <c r="N50" i="343"/>
  <c r="O50" i="343"/>
  <c r="M50" i="343"/>
  <c r="J50" i="343"/>
  <c r="I50" i="343"/>
  <c r="T49" i="343"/>
  <c r="S49" i="343"/>
  <c r="N49" i="343"/>
  <c r="O49" i="343"/>
  <c r="M49" i="343"/>
  <c r="J49" i="343"/>
  <c r="I49" i="343"/>
  <c r="T48" i="343"/>
  <c r="S48" i="343"/>
  <c r="N48" i="343"/>
  <c r="O48" i="343"/>
  <c r="M48" i="343"/>
  <c r="J48" i="343"/>
  <c r="I48" i="343"/>
  <c r="T47" i="343"/>
  <c r="S47" i="343"/>
  <c r="N47" i="343"/>
  <c r="O47" i="343"/>
  <c r="M47" i="343"/>
  <c r="J47" i="343"/>
  <c r="I47" i="343"/>
  <c r="T46" i="343"/>
  <c r="S46" i="343"/>
  <c r="N46" i="343"/>
  <c r="O46" i="343"/>
  <c r="M46" i="343"/>
  <c r="J46" i="343"/>
  <c r="I46" i="343"/>
  <c r="T45" i="343"/>
  <c r="S45" i="343"/>
  <c r="N45" i="343"/>
  <c r="O45" i="343"/>
  <c r="M45" i="343"/>
  <c r="J45" i="343"/>
  <c r="I45" i="343"/>
  <c r="T44" i="343"/>
  <c r="S44" i="343"/>
  <c r="N44" i="343"/>
  <c r="O44" i="343"/>
  <c r="M44" i="343"/>
  <c r="J44" i="343"/>
  <c r="I44" i="343"/>
  <c r="T43" i="343"/>
  <c r="S43" i="343"/>
  <c r="N43" i="343"/>
  <c r="O43" i="343"/>
  <c r="M43" i="343"/>
  <c r="J43" i="343"/>
  <c r="I43" i="343"/>
  <c r="T42" i="343"/>
  <c r="S42" i="343"/>
  <c r="N42" i="343"/>
  <c r="O42" i="343"/>
  <c r="M42" i="343"/>
  <c r="J42" i="343"/>
  <c r="I42" i="343"/>
  <c r="T41" i="343"/>
  <c r="S41" i="343"/>
  <c r="N41" i="343"/>
  <c r="O41" i="343"/>
  <c r="M41" i="343"/>
  <c r="J41" i="343"/>
  <c r="I41" i="343"/>
  <c r="T40" i="343"/>
  <c r="S40" i="343"/>
  <c r="N40" i="343"/>
  <c r="O40" i="343"/>
  <c r="M40" i="343"/>
  <c r="J40" i="343"/>
  <c r="I40" i="343"/>
  <c r="T39" i="343"/>
  <c r="S39" i="343"/>
  <c r="N39" i="343"/>
  <c r="O39" i="343"/>
  <c r="M39" i="343"/>
  <c r="J39" i="343"/>
  <c r="I39" i="343"/>
  <c r="T38" i="343"/>
  <c r="S38" i="343"/>
  <c r="N38" i="343"/>
  <c r="O38" i="343"/>
  <c r="M38" i="343"/>
  <c r="J38" i="343"/>
  <c r="I38" i="343"/>
  <c r="T37" i="343"/>
  <c r="S37" i="343"/>
  <c r="N37" i="343"/>
  <c r="O37" i="343"/>
  <c r="M37" i="343"/>
  <c r="J37" i="343"/>
  <c r="I37" i="343"/>
  <c r="T36" i="343"/>
  <c r="S36" i="343"/>
  <c r="N36" i="343"/>
  <c r="O36" i="343"/>
  <c r="M36" i="343"/>
  <c r="J36" i="343"/>
  <c r="I36" i="343"/>
  <c r="T35" i="343"/>
  <c r="S35" i="343"/>
  <c r="N35" i="343"/>
  <c r="O35" i="343"/>
  <c r="M35" i="343"/>
  <c r="J35" i="343"/>
  <c r="I35" i="343"/>
  <c r="T34" i="343"/>
  <c r="S34" i="343"/>
  <c r="O34" i="343"/>
  <c r="J34" i="343"/>
  <c r="I34" i="343"/>
  <c r="T33" i="343"/>
  <c r="S33" i="343"/>
  <c r="N33" i="343"/>
  <c r="O33" i="343"/>
  <c r="M33" i="343"/>
  <c r="J33" i="343"/>
  <c r="I33" i="343"/>
  <c r="T32" i="343"/>
  <c r="S32" i="343"/>
  <c r="N32" i="343"/>
  <c r="O32" i="343"/>
  <c r="M32" i="343"/>
  <c r="J32" i="343"/>
  <c r="I32" i="343"/>
  <c r="T31" i="343"/>
  <c r="S31" i="343"/>
  <c r="P31" i="343"/>
  <c r="N31" i="343"/>
  <c r="O31" i="343"/>
  <c r="M31" i="343"/>
  <c r="J31" i="343"/>
  <c r="I31" i="343"/>
  <c r="T30" i="343"/>
  <c r="S30" i="343"/>
  <c r="P30" i="343"/>
  <c r="N30" i="343"/>
  <c r="O30" i="343"/>
  <c r="M30" i="343"/>
  <c r="J30" i="343"/>
  <c r="I30" i="343"/>
  <c r="T29" i="343"/>
  <c r="S29" i="343"/>
  <c r="P29" i="343"/>
  <c r="N29" i="343"/>
  <c r="O29" i="343"/>
  <c r="M29" i="343"/>
  <c r="J29" i="343"/>
  <c r="I29" i="343"/>
  <c r="T28" i="343"/>
  <c r="S28" i="343"/>
  <c r="P28" i="343"/>
  <c r="N28" i="343"/>
  <c r="O28" i="343"/>
  <c r="M28" i="343"/>
  <c r="J28" i="343"/>
  <c r="I28" i="343"/>
  <c r="T27" i="343"/>
  <c r="S27" i="343"/>
  <c r="P27" i="343"/>
  <c r="N27" i="343"/>
  <c r="O27" i="343"/>
  <c r="M27" i="343"/>
  <c r="J27" i="343"/>
  <c r="I27" i="343"/>
  <c r="T26" i="343"/>
  <c r="S26" i="343"/>
  <c r="P26" i="343"/>
  <c r="N26" i="343"/>
  <c r="O26" i="343"/>
  <c r="M26" i="343"/>
  <c r="J26" i="343"/>
  <c r="I26" i="343"/>
  <c r="T25" i="343"/>
  <c r="S25" i="343"/>
  <c r="P25" i="343"/>
  <c r="N25" i="343"/>
  <c r="O25" i="343"/>
  <c r="M25" i="343"/>
  <c r="J25" i="343"/>
  <c r="I25" i="343"/>
  <c r="T24" i="343"/>
  <c r="S24" i="343"/>
  <c r="P24" i="343"/>
  <c r="N24" i="343"/>
  <c r="O24" i="343"/>
  <c r="M24" i="343"/>
  <c r="J24" i="343"/>
  <c r="I24" i="343"/>
  <c r="T23" i="343"/>
  <c r="S23" i="343"/>
  <c r="P23" i="343"/>
  <c r="N23" i="343"/>
  <c r="O23" i="343"/>
  <c r="M23" i="343"/>
  <c r="J23" i="343"/>
  <c r="I23" i="343"/>
  <c r="T22" i="343"/>
  <c r="S22" i="343"/>
  <c r="P22" i="343"/>
  <c r="N22" i="343"/>
  <c r="O22" i="343"/>
  <c r="M22" i="343"/>
  <c r="J22" i="343"/>
  <c r="I22" i="343"/>
  <c r="T21" i="343"/>
  <c r="S21" i="343"/>
  <c r="P21" i="343"/>
  <c r="N21" i="343"/>
  <c r="O21" i="343"/>
  <c r="M21" i="343"/>
  <c r="J21" i="343"/>
  <c r="I21" i="343"/>
  <c r="T20" i="343"/>
  <c r="S20" i="343"/>
  <c r="P20" i="343"/>
  <c r="O20" i="343"/>
  <c r="J20" i="343"/>
  <c r="I20" i="343"/>
  <c r="T19" i="343"/>
  <c r="S19" i="343"/>
  <c r="N19" i="343"/>
  <c r="O19" i="343"/>
  <c r="M19" i="343"/>
  <c r="J19" i="343"/>
  <c r="I19" i="343"/>
  <c r="T18" i="343"/>
  <c r="S18" i="343"/>
  <c r="N18" i="343"/>
  <c r="O18" i="343"/>
  <c r="M18" i="343"/>
  <c r="J18" i="343"/>
  <c r="I18" i="343"/>
  <c r="T17" i="343"/>
  <c r="S17" i="343"/>
  <c r="N17" i="343"/>
  <c r="O17" i="343"/>
  <c r="M17" i="343"/>
  <c r="J17" i="343"/>
  <c r="I17" i="343"/>
  <c r="T16" i="343"/>
  <c r="S16" i="343"/>
  <c r="N16" i="343"/>
  <c r="O16" i="343"/>
  <c r="M16" i="343"/>
  <c r="J16" i="343"/>
  <c r="I16" i="343"/>
  <c r="T15" i="343"/>
  <c r="S15" i="343"/>
  <c r="N15" i="343"/>
  <c r="O15" i="343"/>
  <c r="M15" i="343"/>
  <c r="J15" i="343"/>
  <c r="I15" i="343"/>
  <c r="T14" i="343"/>
  <c r="S14" i="343"/>
  <c r="N14" i="343"/>
  <c r="O14" i="343"/>
  <c r="M14" i="343"/>
  <c r="J14" i="343"/>
  <c r="I14" i="343"/>
  <c r="T13" i="343"/>
  <c r="S13" i="343"/>
  <c r="N13" i="343"/>
  <c r="O13" i="343"/>
  <c r="M13" i="343"/>
  <c r="J13" i="343"/>
  <c r="I13" i="343"/>
  <c r="T12" i="343"/>
  <c r="S12" i="343"/>
  <c r="N12" i="343"/>
  <c r="O12" i="343"/>
  <c r="M12" i="343"/>
  <c r="J12" i="343"/>
  <c r="I12" i="343"/>
  <c r="T11" i="343"/>
  <c r="S11" i="343"/>
  <c r="N11" i="343"/>
  <c r="O11" i="343"/>
  <c r="M11" i="343"/>
  <c r="J11" i="343"/>
  <c r="I11" i="343"/>
  <c r="T10" i="343"/>
  <c r="AC5" i="343"/>
  <c r="S10" i="343"/>
  <c r="N10" i="343"/>
  <c r="O10" i="343"/>
  <c r="M10" i="343"/>
  <c r="J10" i="343"/>
  <c r="I10" i="343"/>
  <c r="T9" i="343"/>
  <c r="S9" i="343"/>
  <c r="N9" i="343"/>
  <c r="O9" i="343"/>
  <c r="M9" i="343"/>
  <c r="J9" i="343"/>
  <c r="I9" i="343"/>
  <c r="T8" i="343"/>
  <c r="S8" i="343"/>
  <c r="N8" i="343"/>
  <c r="O8" i="343"/>
  <c r="M8" i="343"/>
  <c r="J8" i="343"/>
  <c r="I8" i="343"/>
  <c r="T7" i="343"/>
  <c r="S7" i="343"/>
  <c r="N7" i="343"/>
  <c r="O7" i="343"/>
  <c r="M7" i="343"/>
  <c r="J7" i="343"/>
  <c r="I7" i="343"/>
  <c r="T6" i="343"/>
  <c r="AG5" i="343"/>
  <c r="S6" i="343"/>
  <c r="N6" i="343"/>
  <c r="O6" i="343"/>
  <c r="M6" i="343"/>
  <c r="J6" i="343"/>
  <c r="I6" i="343"/>
  <c r="AH5" i="343"/>
  <c r="V6" i="343"/>
  <c r="Y5" i="343"/>
  <c r="T5" i="343"/>
  <c r="AE5" i="343"/>
  <c r="S5" i="343"/>
  <c r="P5" i="343"/>
  <c r="N5" i="343"/>
  <c r="O5" i="343"/>
  <c r="M5" i="343"/>
  <c r="J5" i="343"/>
  <c r="I5" i="343"/>
  <c r="R54" i="342"/>
  <c r="L54" i="342"/>
  <c r="K54" i="342"/>
  <c r="H54" i="342"/>
  <c r="G54" i="342"/>
  <c r="F54" i="342"/>
  <c r="P33" i="342"/>
  <c r="E54" i="342"/>
  <c r="I54" i="342"/>
  <c r="T53" i="342"/>
  <c r="S53" i="342"/>
  <c r="N53" i="342"/>
  <c r="O53" i="342"/>
  <c r="M53" i="342"/>
  <c r="J53" i="342"/>
  <c r="I53" i="342"/>
  <c r="T52" i="342"/>
  <c r="S52" i="342"/>
  <c r="N52" i="342"/>
  <c r="O52" i="342"/>
  <c r="M52" i="342"/>
  <c r="J52" i="342"/>
  <c r="I52" i="342"/>
  <c r="T51" i="342"/>
  <c r="S51" i="342"/>
  <c r="N51" i="342"/>
  <c r="O51" i="342"/>
  <c r="M51" i="342"/>
  <c r="J51" i="342"/>
  <c r="I51" i="342"/>
  <c r="T50" i="342"/>
  <c r="S50" i="342"/>
  <c r="N50" i="342"/>
  <c r="O50" i="342"/>
  <c r="M50" i="342"/>
  <c r="J50" i="342"/>
  <c r="I50" i="342"/>
  <c r="T49" i="342"/>
  <c r="S49" i="342"/>
  <c r="N49" i="342"/>
  <c r="O49" i="342"/>
  <c r="M49" i="342"/>
  <c r="J49" i="342"/>
  <c r="I49" i="342"/>
  <c r="T48" i="342"/>
  <c r="S48" i="342"/>
  <c r="N48" i="342"/>
  <c r="O48" i="342"/>
  <c r="M48" i="342"/>
  <c r="J48" i="342"/>
  <c r="I48" i="342"/>
  <c r="T47" i="342"/>
  <c r="S47" i="342"/>
  <c r="N47" i="342"/>
  <c r="O47" i="342"/>
  <c r="M47" i="342"/>
  <c r="J47" i="342"/>
  <c r="I47" i="342"/>
  <c r="T46" i="342"/>
  <c r="S46" i="342"/>
  <c r="N46" i="342"/>
  <c r="O46" i="342"/>
  <c r="M46" i="342"/>
  <c r="J46" i="342"/>
  <c r="I46" i="342"/>
  <c r="T45" i="342"/>
  <c r="S45" i="342"/>
  <c r="N45" i="342"/>
  <c r="O45" i="342"/>
  <c r="M45" i="342"/>
  <c r="J45" i="342"/>
  <c r="I45" i="342"/>
  <c r="T44" i="342"/>
  <c r="S44" i="342"/>
  <c r="N44" i="342"/>
  <c r="O44" i="342"/>
  <c r="M44" i="342"/>
  <c r="J44" i="342"/>
  <c r="I44" i="342"/>
  <c r="T43" i="342"/>
  <c r="S43" i="342"/>
  <c r="N43" i="342"/>
  <c r="O43" i="342"/>
  <c r="M43" i="342"/>
  <c r="J43" i="342"/>
  <c r="I43" i="342"/>
  <c r="T42" i="342"/>
  <c r="S42" i="342"/>
  <c r="N42" i="342"/>
  <c r="O42" i="342"/>
  <c r="M42" i="342"/>
  <c r="J42" i="342"/>
  <c r="I42" i="342"/>
  <c r="T41" i="342"/>
  <c r="S41" i="342"/>
  <c r="N41" i="342"/>
  <c r="O41" i="342"/>
  <c r="M41" i="342"/>
  <c r="J41" i="342"/>
  <c r="I41" i="342"/>
  <c r="T40" i="342"/>
  <c r="S40" i="342"/>
  <c r="N40" i="342"/>
  <c r="O40" i="342"/>
  <c r="M40" i="342"/>
  <c r="J40" i="342"/>
  <c r="I40" i="342"/>
  <c r="T39" i="342"/>
  <c r="S39" i="342"/>
  <c r="N39" i="342"/>
  <c r="O39" i="342"/>
  <c r="M39" i="342"/>
  <c r="J39" i="342"/>
  <c r="I39" i="342"/>
  <c r="T38" i="342"/>
  <c r="S38" i="342"/>
  <c r="N38" i="342"/>
  <c r="O38" i="342"/>
  <c r="M38" i="342"/>
  <c r="J38" i="342"/>
  <c r="I38" i="342"/>
  <c r="T37" i="342"/>
  <c r="S37" i="342"/>
  <c r="N37" i="342"/>
  <c r="O37" i="342"/>
  <c r="M37" i="342"/>
  <c r="J37" i="342"/>
  <c r="I37" i="342"/>
  <c r="T36" i="342"/>
  <c r="S36" i="342"/>
  <c r="N36" i="342"/>
  <c r="O36" i="342"/>
  <c r="M36" i="342"/>
  <c r="J36" i="342"/>
  <c r="I36" i="342"/>
  <c r="T35" i="342"/>
  <c r="S35" i="342"/>
  <c r="N35" i="342"/>
  <c r="O35" i="342"/>
  <c r="M35" i="342"/>
  <c r="J35" i="342"/>
  <c r="I35" i="342"/>
  <c r="T34" i="342"/>
  <c r="S34" i="342"/>
  <c r="O34" i="342"/>
  <c r="J34" i="342"/>
  <c r="I34" i="342"/>
  <c r="T33" i="342"/>
  <c r="S33" i="342"/>
  <c r="N33" i="342"/>
  <c r="O33" i="342"/>
  <c r="M33" i="342"/>
  <c r="J33" i="342"/>
  <c r="I33" i="342"/>
  <c r="T32" i="342"/>
  <c r="S32" i="342"/>
  <c r="N32" i="342"/>
  <c r="O32" i="342"/>
  <c r="M32" i="342"/>
  <c r="J32" i="342"/>
  <c r="I32" i="342"/>
  <c r="T31" i="342"/>
  <c r="S31" i="342"/>
  <c r="N31" i="342"/>
  <c r="O31" i="342"/>
  <c r="M31" i="342"/>
  <c r="J31" i="342"/>
  <c r="I31" i="342"/>
  <c r="T30" i="342"/>
  <c r="S30" i="342"/>
  <c r="N30" i="342"/>
  <c r="O30" i="342"/>
  <c r="M30" i="342"/>
  <c r="J30" i="342"/>
  <c r="I30" i="342"/>
  <c r="T29" i="342"/>
  <c r="S29" i="342"/>
  <c r="N29" i="342"/>
  <c r="O29" i="342"/>
  <c r="M29" i="342"/>
  <c r="J29" i="342"/>
  <c r="I29" i="342"/>
  <c r="T28" i="342"/>
  <c r="S28" i="342"/>
  <c r="N28" i="342"/>
  <c r="O28" i="342"/>
  <c r="M28" i="342"/>
  <c r="J28" i="342"/>
  <c r="I28" i="342"/>
  <c r="T27" i="342"/>
  <c r="S27" i="342"/>
  <c r="N27" i="342"/>
  <c r="O27" i="342"/>
  <c r="M27" i="342"/>
  <c r="J27" i="342"/>
  <c r="I27" i="342"/>
  <c r="T26" i="342"/>
  <c r="S26" i="342"/>
  <c r="N26" i="342"/>
  <c r="O26" i="342"/>
  <c r="M26" i="342"/>
  <c r="J26" i="342"/>
  <c r="I26" i="342"/>
  <c r="T25" i="342"/>
  <c r="S25" i="342"/>
  <c r="N25" i="342"/>
  <c r="O25" i="342"/>
  <c r="M25" i="342"/>
  <c r="J25" i="342"/>
  <c r="I25" i="342"/>
  <c r="T24" i="342"/>
  <c r="S24" i="342"/>
  <c r="N24" i="342"/>
  <c r="O24" i="342"/>
  <c r="M24" i="342"/>
  <c r="J24" i="342"/>
  <c r="I24" i="342"/>
  <c r="T23" i="342"/>
  <c r="S23" i="342"/>
  <c r="N23" i="342"/>
  <c r="O23" i="342"/>
  <c r="M23" i="342"/>
  <c r="J23" i="342"/>
  <c r="I23" i="342"/>
  <c r="T22" i="342"/>
  <c r="S22" i="342"/>
  <c r="N22" i="342"/>
  <c r="O22" i="342"/>
  <c r="M22" i="342"/>
  <c r="J22" i="342"/>
  <c r="I22" i="342"/>
  <c r="T21" i="342"/>
  <c r="S21" i="342"/>
  <c r="N21" i="342"/>
  <c r="O21" i="342"/>
  <c r="M21" i="342"/>
  <c r="J21" i="342"/>
  <c r="I21" i="342"/>
  <c r="T20" i="342"/>
  <c r="S20" i="342"/>
  <c r="O20" i="342"/>
  <c r="J20" i="342"/>
  <c r="I20" i="342"/>
  <c r="T19" i="342"/>
  <c r="S19" i="342"/>
  <c r="N19" i="342"/>
  <c r="O19" i="342"/>
  <c r="M19" i="342"/>
  <c r="J19" i="342"/>
  <c r="I19" i="342"/>
  <c r="T18" i="342"/>
  <c r="S18" i="342"/>
  <c r="N18" i="342"/>
  <c r="O18" i="342"/>
  <c r="M18" i="342"/>
  <c r="J18" i="342"/>
  <c r="I18" i="342"/>
  <c r="T17" i="342"/>
  <c r="S17" i="342"/>
  <c r="N17" i="342"/>
  <c r="O17" i="342"/>
  <c r="M17" i="342"/>
  <c r="J17" i="342"/>
  <c r="I17" i="342"/>
  <c r="T16" i="342"/>
  <c r="S16" i="342"/>
  <c r="N16" i="342"/>
  <c r="O16" i="342"/>
  <c r="M16" i="342"/>
  <c r="J16" i="342"/>
  <c r="I16" i="342"/>
  <c r="T15" i="342"/>
  <c r="S15" i="342"/>
  <c r="N15" i="342"/>
  <c r="O15" i="342"/>
  <c r="M15" i="342"/>
  <c r="J15" i="342"/>
  <c r="I15" i="342"/>
  <c r="T14" i="342"/>
  <c r="S14" i="342"/>
  <c r="N14" i="342"/>
  <c r="O14" i="342"/>
  <c r="M14" i="342"/>
  <c r="J14" i="342"/>
  <c r="I14" i="342"/>
  <c r="T13" i="342"/>
  <c r="S13" i="342"/>
  <c r="N13" i="342"/>
  <c r="O13" i="342"/>
  <c r="M13" i="342"/>
  <c r="J13" i="342"/>
  <c r="I13" i="342"/>
  <c r="T12" i="342"/>
  <c r="S12" i="342"/>
  <c r="N12" i="342"/>
  <c r="O12" i="342"/>
  <c r="M12" i="342"/>
  <c r="J12" i="342"/>
  <c r="I12" i="342"/>
  <c r="T11" i="342"/>
  <c r="S11" i="342"/>
  <c r="N11" i="342"/>
  <c r="O11" i="342"/>
  <c r="M11" i="342"/>
  <c r="J11" i="342"/>
  <c r="I11" i="342"/>
  <c r="T10" i="342"/>
  <c r="AC5" i="342"/>
  <c r="S10" i="342"/>
  <c r="N10" i="342"/>
  <c r="O10" i="342"/>
  <c r="M10" i="342"/>
  <c r="J10" i="342"/>
  <c r="I10" i="342"/>
  <c r="T9" i="342"/>
  <c r="S9" i="342"/>
  <c r="N9" i="342"/>
  <c r="O9" i="342"/>
  <c r="M9" i="342"/>
  <c r="J9" i="342"/>
  <c r="I9" i="342"/>
  <c r="T8" i="342"/>
  <c r="S8" i="342"/>
  <c r="N8" i="342"/>
  <c r="O8" i="342"/>
  <c r="M8" i="342"/>
  <c r="J8" i="342"/>
  <c r="I8" i="342"/>
  <c r="T7" i="342"/>
  <c r="Y5" i="342"/>
  <c r="S7" i="342"/>
  <c r="P7" i="342"/>
  <c r="N7" i="342"/>
  <c r="O7" i="342"/>
  <c r="M7" i="342"/>
  <c r="J7" i="342"/>
  <c r="I7" i="342"/>
  <c r="T6" i="342"/>
  <c r="S6" i="342"/>
  <c r="N6" i="342"/>
  <c r="O6" i="342"/>
  <c r="M6" i="342"/>
  <c r="J6" i="342"/>
  <c r="I6" i="342"/>
  <c r="AH5" i="342"/>
  <c r="AF6" i="342"/>
  <c r="T5" i="342"/>
  <c r="AE5" i="342"/>
  <c r="S5" i="342"/>
  <c r="P5" i="342"/>
  <c r="N5" i="342"/>
  <c r="O5" i="342"/>
  <c r="M5" i="342"/>
  <c r="J5" i="342"/>
  <c r="I5" i="342"/>
  <c r="R54" i="341"/>
  <c r="L54" i="341"/>
  <c r="K54" i="341"/>
  <c r="H54" i="341"/>
  <c r="G54" i="341"/>
  <c r="F54" i="341"/>
  <c r="T54" i="341"/>
  <c r="E54" i="341"/>
  <c r="I54" i="341"/>
  <c r="M54" i="341"/>
  <c r="T53" i="341"/>
  <c r="S53" i="341"/>
  <c r="N53" i="341"/>
  <c r="O53" i="341"/>
  <c r="M53" i="341"/>
  <c r="J53" i="341"/>
  <c r="I53" i="341"/>
  <c r="T52" i="341"/>
  <c r="S52" i="341"/>
  <c r="N52" i="341"/>
  <c r="O52" i="341"/>
  <c r="M52" i="341"/>
  <c r="J52" i="341"/>
  <c r="I52" i="341"/>
  <c r="T51" i="341"/>
  <c r="S51" i="341"/>
  <c r="N51" i="341"/>
  <c r="O51" i="341"/>
  <c r="M51" i="341"/>
  <c r="J51" i="341"/>
  <c r="I51" i="341"/>
  <c r="T50" i="341"/>
  <c r="S50" i="341"/>
  <c r="N50" i="341"/>
  <c r="O50" i="341"/>
  <c r="M50" i="341"/>
  <c r="J50" i="341"/>
  <c r="I50" i="341"/>
  <c r="T49" i="341"/>
  <c r="S49" i="341"/>
  <c r="N49" i="341"/>
  <c r="O49" i="341"/>
  <c r="M49" i="341"/>
  <c r="J49" i="341"/>
  <c r="I49" i="341"/>
  <c r="T48" i="341"/>
  <c r="S48" i="341"/>
  <c r="N48" i="341"/>
  <c r="O48" i="341"/>
  <c r="M48" i="341"/>
  <c r="J48" i="341"/>
  <c r="I48" i="341"/>
  <c r="T47" i="341"/>
  <c r="S47" i="341"/>
  <c r="N47" i="341"/>
  <c r="O47" i="341"/>
  <c r="M47" i="341"/>
  <c r="J47" i="341"/>
  <c r="I47" i="341"/>
  <c r="T46" i="341"/>
  <c r="S46" i="341"/>
  <c r="N46" i="341"/>
  <c r="O46" i="341"/>
  <c r="M46" i="341"/>
  <c r="J46" i="341"/>
  <c r="I46" i="341"/>
  <c r="T45" i="341"/>
  <c r="S45" i="341"/>
  <c r="N45" i="341"/>
  <c r="O45" i="341"/>
  <c r="M45" i="341"/>
  <c r="J45" i="341"/>
  <c r="I45" i="341"/>
  <c r="T44" i="341"/>
  <c r="S44" i="341"/>
  <c r="N44" i="341"/>
  <c r="O44" i="341"/>
  <c r="M44" i="341"/>
  <c r="J44" i="341"/>
  <c r="I44" i="341"/>
  <c r="T43" i="341"/>
  <c r="S43" i="341"/>
  <c r="N43" i="341"/>
  <c r="O43" i="341"/>
  <c r="M43" i="341"/>
  <c r="J43" i="341"/>
  <c r="I43" i="341"/>
  <c r="T42" i="341"/>
  <c r="S42" i="341"/>
  <c r="N42" i="341"/>
  <c r="O42" i="341"/>
  <c r="M42" i="341"/>
  <c r="J42" i="341"/>
  <c r="I42" i="341"/>
  <c r="T41" i="341"/>
  <c r="S41" i="341"/>
  <c r="N41" i="341"/>
  <c r="O41" i="341"/>
  <c r="M41" i="341"/>
  <c r="J41" i="341"/>
  <c r="I41" i="341"/>
  <c r="T40" i="341"/>
  <c r="S40" i="341"/>
  <c r="N40" i="341"/>
  <c r="O40" i="341"/>
  <c r="M40" i="341"/>
  <c r="J40" i="341"/>
  <c r="I40" i="341"/>
  <c r="T39" i="341"/>
  <c r="S39" i="341"/>
  <c r="N39" i="341"/>
  <c r="O39" i="341"/>
  <c r="M39" i="341"/>
  <c r="J39" i="341"/>
  <c r="I39" i="341"/>
  <c r="T38" i="341"/>
  <c r="S38" i="341"/>
  <c r="N38" i="341"/>
  <c r="O38" i="341"/>
  <c r="M38" i="341"/>
  <c r="J38" i="341"/>
  <c r="I38" i="341"/>
  <c r="T37" i="341"/>
  <c r="S37" i="341"/>
  <c r="N37" i="341"/>
  <c r="O37" i="341"/>
  <c r="M37" i="341"/>
  <c r="J37" i="341"/>
  <c r="I37" i="341"/>
  <c r="T36" i="341"/>
  <c r="S36" i="341"/>
  <c r="N36" i="341"/>
  <c r="O36" i="341"/>
  <c r="M36" i="341"/>
  <c r="J36" i="341"/>
  <c r="I36" i="341"/>
  <c r="T35" i="341"/>
  <c r="S35" i="341"/>
  <c r="N35" i="341"/>
  <c r="O35" i="341"/>
  <c r="M35" i="341"/>
  <c r="J35" i="341"/>
  <c r="I35" i="341"/>
  <c r="T34" i="341"/>
  <c r="S34" i="341"/>
  <c r="O34" i="341"/>
  <c r="J34" i="341"/>
  <c r="I34" i="341"/>
  <c r="T33" i="341"/>
  <c r="S33" i="341"/>
  <c r="N33" i="341"/>
  <c r="O33" i="341"/>
  <c r="M33" i="341"/>
  <c r="J33" i="341"/>
  <c r="I33" i="341"/>
  <c r="T32" i="341"/>
  <c r="S32" i="341"/>
  <c r="N32" i="341"/>
  <c r="O32" i="341"/>
  <c r="M32" i="341"/>
  <c r="J32" i="341"/>
  <c r="I32" i="341"/>
  <c r="T31" i="341"/>
  <c r="S31" i="341"/>
  <c r="N31" i="341"/>
  <c r="O31" i="341"/>
  <c r="M31" i="341"/>
  <c r="J31" i="341"/>
  <c r="I31" i="341"/>
  <c r="T30" i="341"/>
  <c r="S30" i="341"/>
  <c r="N30" i="341"/>
  <c r="O30" i="341"/>
  <c r="M30" i="341"/>
  <c r="J30" i="341"/>
  <c r="I30" i="341"/>
  <c r="T29" i="341"/>
  <c r="S29" i="341"/>
  <c r="N29" i="341"/>
  <c r="O29" i="341"/>
  <c r="M29" i="341"/>
  <c r="J29" i="341"/>
  <c r="I29" i="341"/>
  <c r="T28" i="341"/>
  <c r="S28" i="341"/>
  <c r="N28" i="341"/>
  <c r="O28" i="341"/>
  <c r="M28" i="341"/>
  <c r="J28" i="341"/>
  <c r="I28" i="341"/>
  <c r="T27" i="341"/>
  <c r="S27" i="341"/>
  <c r="N27" i="341"/>
  <c r="O27" i="341"/>
  <c r="M27" i="341"/>
  <c r="J27" i="341"/>
  <c r="I27" i="341"/>
  <c r="T26" i="341"/>
  <c r="S26" i="341"/>
  <c r="N26" i="341"/>
  <c r="O26" i="341"/>
  <c r="M26" i="341"/>
  <c r="J26" i="341"/>
  <c r="I26" i="341"/>
  <c r="T25" i="341"/>
  <c r="S25" i="341"/>
  <c r="N25" i="341"/>
  <c r="O25" i="341"/>
  <c r="M25" i="341"/>
  <c r="J25" i="341"/>
  <c r="I25" i="341"/>
  <c r="T24" i="341"/>
  <c r="S24" i="341"/>
  <c r="N24" i="341"/>
  <c r="O24" i="341"/>
  <c r="M24" i="341"/>
  <c r="J24" i="341"/>
  <c r="I24" i="341"/>
  <c r="T23" i="341"/>
  <c r="S23" i="341"/>
  <c r="N23" i="341"/>
  <c r="O23" i="341"/>
  <c r="M23" i="341"/>
  <c r="J23" i="341"/>
  <c r="I23" i="341"/>
  <c r="T22" i="341"/>
  <c r="S22" i="341"/>
  <c r="N22" i="341"/>
  <c r="O22" i="341"/>
  <c r="M22" i="341"/>
  <c r="J22" i="341"/>
  <c r="I22" i="341"/>
  <c r="T21" i="341"/>
  <c r="S21" i="341"/>
  <c r="N21" i="341"/>
  <c r="O21" i="341"/>
  <c r="M21" i="341"/>
  <c r="J21" i="341"/>
  <c r="I21" i="341"/>
  <c r="T20" i="341"/>
  <c r="S20" i="341"/>
  <c r="O20" i="341"/>
  <c r="J20" i="341"/>
  <c r="I20" i="341"/>
  <c r="T19" i="341"/>
  <c r="S19" i="341"/>
  <c r="P19" i="341"/>
  <c r="N19" i="341"/>
  <c r="O19" i="341"/>
  <c r="M19" i="341"/>
  <c r="J19" i="341"/>
  <c r="I19" i="341"/>
  <c r="T18" i="341"/>
  <c r="S18" i="341"/>
  <c r="P18" i="341"/>
  <c r="N18" i="341"/>
  <c r="O18" i="341"/>
  <c r="M18" i="341"/>
  <c r="J18" i="341"/>
  <c r="I18" i="341"/>
  <c r="T17" i="341"/>
  <c r="S17" i="341"/>
  <c r="P17" i="341"/>
  <c r="N17" i="341"/>
  <c r="O17" i="341"/>
  <c r="M17" i="341"/>
  <c r="J17" i="341"/>
  <c r="I17" i="341"/>
  <c r="T16" i="341"/>
  <c r="S16" i="341"/>
  <c r="P16" i="341"/>
  <c r="N16" i="341"/>
  <c r="O16" i="341"/>
  <c r="M16" i="341"/>
  <c r="J16" i="341"/>
  <c r="I16" i="341"/>
  <c r="T15" i="341"/>
  <c r="S15" i="341"/>
  <c r="P15" i="341"/>
  <c r="N15" i="341"/>
  <c r="O15" i="341"/>
  <c r="M15" i="341"/>
  <c r="J15" i="341"/>
  <c r="I15" i="341"/>
  <c r="T14" i="341"/>
  <c r="S14" i="341"/>
  <c r="P14" i="341"/>
  <c r="N14" i="341"/>
  <c r="O14" i="341"/>
  <c r="M14" i="341"/>
  <c r="J14" i="341"/>
  <c r="I14" i="341"/>
  <c r="T13" i="341"/>
  <c r="S13" i="341"/>
  <c r="P13" i="341"/>
  <c r="N13" i="341"/>
  <c r="O13" i="341"/>
  <c r="M13" i="341"/>
  <c r="J13" i="341"/>
  <c r="I13" i="341"/>
  <c r="T12" i="341"/>
  <c r="S12" i="341"/>
  <c r="P12" i="341"/>
  <c r="N12" i="341"/>
  <c r="O12" i="341"/>
  <c r="M12" i="341"/>
  <c r="J12" i="341"/>
  <c r="I12" i="341"/>
  <c r="T11" i="341"/>
  <c r="S11" i="341"/>
  <c r="P11" i="341"/>
  <c r="N11" i="341"/>
  <c r="O11" i="341"/>
  <c r="M11" i="341"/>
  <c r="J11" i="341"/>
  <c r="I11" i="341"/>
  <c r="T10" i="341"/>
  <c r="AC5" i="341"/>
  <c r="S10" i="341"/>
  <c r="P10" i="341"/>
  <c r="N10" i="341"/>
  <c r="O10" i="341"/>
  <c r="M10" i="341"/>
  <c r="J10" i="341"/>
  <c r="I10" i="341"/>
  <c r="T9" i="341"/>
  <c r="W5" i="341"/>
  <c r="S9" i="341"/>
  <c r="P9" i="341"/>
  <c r="N9" i="341"/>
  <c r="O9" i="341"/>
  <c r="M9" i="341"/>
  <c r="J9" i="341"/>
  <c r="I9" i="341"/>
  <c r="T8" i="341"/>
  <c r="S8" i="341"/>
  <c r="P8" i="341"/>
  <c r="N8" i="341"/>
  <c r="O8" i="341"/>
  <c r="M8" i="341"/>
  <c r="J8" i="341"/>
  <c r="I8" i="341"/>
  <c r="T7" i="341"/>
  <c r="Y5" i="341"/>
  <c r="S7" i="341"/>
  <c r="P7" i="341"/>
  <c r="N7" i="341"/>
  <c r="O7" i="341"/>
  <c r="M7" i="341"/>
  <c r="J7" i="341"/>
  <c r="I7" i="341"/>
  <c r="T6" i="341"/>
  <c r="AG5" i="341"/>
  <c r="S6" i="341"/>
  <c r="P6" i="341"/>
  <c r="N6" i="341"/>
  <c r="O6" i="341"/>
  <c r="M6" i="341"/>
  <c r="J6" i="341"/>
  <c r="I6" i="341"/>
  <c r="AH5" i="341"/>
  <c r="AF6" i="341"/>
  <c r="T5" i="341"/>
  <c r="AE5" i="341"/>
  <c r="S5" i="341"/>
  <c r="P5" i="341"/>
  <c r="N5" i="341"/>
  <c r="O5" i="341"/>
  <c r="M5" i="341"/>
  <c r="J5" i="341"/>
  <c r="I5" i="341"/>
  <c r="R54" i="340"/>
  <c r="L54" i="340"/>
  <c r="K54" i="340"/>
  <c r="H54" i="340"/>
  <c r="G54" i="340"/>
  <c r="F54" i="340"/>
  <c r="J54" i="340"/>
  <c r="E54" i="340"/>
  <c r="M54" i="340"/>
  <c r="T53" i="340"/>
  <c r="S53" i="340"/>
  <c r="N53" i="340"/>
  <c r="O53" i="340"/>
  <c r="M53" i="340"/>
  <c r="J53" i="340"/>
  <c r="I53" i="340"/>
  <c r="T52" i="340"/>
  <c r="S52" i="340"/>
  <c r="N52" i="340"/>
  <c r="O52" i="340"/>
  <c r="M52" i="340"/>
  <c r="J52" i="340"/>
  <c r="I52" i="340"/>
  <c r="T51" i="340"/>
  <c r="S51" i="340"/>
  <c r="N51" i="340"/>
  <c r="O51" i="340"/>
  <c r="M51" i="340"/>
  <c r="J51" i="340"/>
  <c r="I51" i="340"/>
  <c r="T50" i="340"/>
  <c r="S50" i="340"/>
  <c r="N50" i="340"/>
  <c r="O50" i="340"/>
  <c r="M50" i="340"/>
  <c r="J50" i="340"/>
  <c r="I50" i="340"/>
  <c r="T49" i="340"/>
  <c r="S49" i="340"/>
  <c r="N49" i="340"/>
  <c r="O49" i="340"/>
  <c r="M49" i="340"/>
  <c r="J49" i="340"/>
  <c r="I49" i="340"/>
  <c r="T48" i="340"/>
  <c r="S48" i="340"/>
  <c r="N48" i="340"/>
  <c r="O48" i="340"/>
  <c r="M48" i="340"/>
  <c r="J48" i="340"/>
  <c r="I48" i="340"/>
  <c r="T47" i="340"/>
  <c r="S47" i="340"/>
  <c r="N47" i="340"/>
  <c r="O47" i="340"/>
  <c r="M47" i="340"/>
  <c r="J47" i="340"/>
  <c r="I47" i="340"/>
  <c r="T46" i="340"/>
  <c r="S46" i="340"/>
  <c r="N46" i="340"/>
  <c r="O46" i="340"/>
  <c r="M46" i="340"/>
  <c r="J46" i="340"/>
  <c r="I46" i="340"/>
  <c r="T45" i="340"/>
  <c r="S45" i="340"/>
  <c r="N45" i="340"/>
  <c r="O45" i="340"/>
  <c r="M45" i="340"/>
  <c r="J45" i="340"/>
  <c r="I45" i="340"/>
  <c r="T44" i="340"/>
  <c r="S44" i="340"/>
  <c r="N44" i="340"/>
  <c r="O44" i="340"/>
  <c r="M44" i="340"/>
  <c r="J44" i="340"/>
  <c r="I44" i="340"/>
  <c r="T43" i="340"/>
  <c r="S43" i="340"/>
  <c r="N43" i="340"/>
  <c r="O43" i="340"/>
  <c r="M43" i="340"/>
  <c r="J43" i="340"/>
  <c r="I43" i="340"/>
  <c r="T42" i="340"/>
  <c r="S42" i="340"/>
  <c r="N42" i="340"/>
  <c r="O42" i="340"/>
  <c r="M42" i="340"/>
  <c r="J42" i="340"/>
  <c r="I42" i="340"/>
  <c r="T41" i="340"/>
  <c r="S41" i="340"/>
  <c r="N41" i="340"/>
  <c r="O41" i="340"/>
  <c r="M41" i="340"/>
  <c r="J41" i="340"/>
  <c r="I41" i="340"/>
  <c r="T40" i="340"/>
  <c r="S40" i="340"/>
  <c r="N40" i="340"/>
  <c r="O40" i="340"/>
  <c r="M40" i="340"/>
  <c r="J40" i="340"/>
  <c r="I40" i="340"/>
  <c r="T39" i="340"/>
  <c r="S39" i="340"/>
  <c r="N39" i="340"/>
  <c r="O39" i="340"/>
  <c r="M39" i="340"/>
  <c r="J39" i="340"/>
  <c r="I39" i="340"/>
  <c r="T38" i="340"/>
  <c r="S38" i="340"/>
  <c r="N38" i="340"/>
  <c r="O38" i="340"/>
  <c r="M38" i="340"/>
  <c r="J38" i="340"/>
  <c r="I38" i="340"/>
  <c r="T37" i="340"/>
  <c r="S37" i="340"/>
  <c r="N37" i="340"/>
  <c r="O37" i="340"/>
  <c r="M37" i="340"/>
  <c r="J37" i="340"/>
  <c r="I37" i="340"/>
  <c r="T36" i="340"/>
  <c r="S36" i="340"/>
  <c r="N36" i="340"/>
  <c r="O36" i="340"/>
  <c r="M36" i="340"/>
  <c r="J36" i="340"/>
  <c r="I36" i="340"/>
  <c r="T35" i="340"/>
  <c r="S35" i="340"/>
  <c r="N35" i="340"/>
  <c r="O35" i="340"/>
  <c r="M35" i="340"/>
  <c r="J35" i="340"/>
  <c r="I35" i="340"/>
  <c r="T34" i="340"/>
  <c r="S34" i="340"/>
  <c r="O34" i="340"/>
  <c r="J34" i="340"/>
  <c r="I34" i="340"/>
  <c r="T33" i="340"/>
  <c r="S33" i="340"/>
  <c r="N33" i="340"/>
  <c r="O33" i="340"/>
  <c r="M33" i="340"/>
  <c r="J33" i="340"/>
  <c r="I33" i="340"/>
  <c r="T32" i="340"/>
  <c r="S32" i="340"/>
  <c r="N32" i="340"/>
  <c r="O32" i="340"/>
  <c r="M32" i="340"/>
  <c r="J32" i="340"/>
  <c r="I32" i="340"/>
  <c r="T31" i="340"/>
  <c r="S31" i="340"/>
  <c r="N31" i="340"/>
  <c r="O31" i="340"/>
  <c r="M31" i="340"/>
  <c r="J31" i="340"/>
  <c r="I31" i="340"/>
  <c r="T30" i="340"/>
  <c r="S30" i="340"/>
  <c r="N30" i="340"/>
  <c r="O30" i="340"/>
  <c r="M30" i="340"/>
  <c r="J30" i="340"/>
  <c r="I30" i="340"/>
  <c r="T29" i="340"/>
  <c r="S29" i="340"/>
  <c r="N29" i="340"/>
  <c r="O29" i="340"/>
  <c r="M29" i="340"/>
  <c r="J29" i="340"/>
  <c r="I29" i="340"/>
  <c r="T28" i="340"/>
  <c r="S28" i="340"/>
  <c r="N28" i="340"/>
  <c r="O28" i="340"/>
  <c r="M28" i="340"/>
  <c r="J28" i="340"/>
  <c r="I28" i="340"/>
  <c r="T27" i="340"/>
  <c r="S27" i="340"/>
  <c r="N27" i="340"/>
  <c r="O27" i="340"/>
  <c r="M27" i="340"/>
  <c r="J27" i="340"/>
  <c r="I27" i="340"/>
  <c r="T26" i="340"/>
  <c r="S26" i="340"/>
  <c r="N26" i="340"/>
  <c r="O26" i="340"/>
  <c r="M26" i="340"/>
  <c r="J26" i="340"/>
  <c r="I26" i="340"/>
  <c r="T25" i="340"/>
  <c r="S25" i="340"/>
  <c r="N25" i="340"/>
  <c r="O25" i="340"/>
  <c r="M25" i="340"/>
  <c r="J25" i="340"/>
  <c r="I25" i="340"/>
  <c r="T24" i="340"/>
  <c r="S24" i="340"/>
  <c r="N24" i="340"/>
  <c r="O24" i="340"/>
  <c r="M24" i="340"/>
  <c r="J24" i="340"/>
  <c r="I24" i="340"/>
  <c r="T23" i="340"/>
  <c r="S23" i="340"/>
  <c r="N23" i="340"/>
  <c r="O23" i="340"/>
  <c r="M23" i="340"/>
  <c r="J23" i="340"/>
  <c r="I23" i="340"/>
  <c r="T22" i="340"/>
  <c r="S22" i="340"/>
  <c r="N22" i="340"/>
  <c r="O22" i="340"/>
  <c r="M22" i="340"/>
  <c r="J22" i="340"/>
  <c r="I22" i="340"/>
  <c r="T21" i="340"/>
  <c r="S21" i="340"/>
  <c r="N21" i="340"/>
  <c r="O21" i="340"/>
  <c r="M21" i="340"/>
  <c r="J21" i="340"/>
  <c r="I21" i="340"/>
  <c r="T20" i="340"/>
  <c r="S20" i="340"/>
  <c r="O20" i="340"/>
  <c r="J20" i="340"/>
  <c r="I20" i="340"/>
  <c r="T19" i="340"/>
  <c r="S19" i="340"/>
  <c r="N19" i="340"/>
  <c r="O19" i="340"/>
  <c r="M19" i="340"/>
  <c r="J19" i="340"/>
  <c r="I19" i="340"/>
  <c r="T18" i="340"/>
  <c r="S18" i="340"/>
  <c r="N18" i="340"/>
  <c r="O18" i="340"/>
  <c r="M18" i="340"/>
  <c r="J18" i="340"/>
  <c r="I18" i="340"/>
  <c r="T17" i="340"/>
  <c r="S17" i="340"/>
  <c r="N17" i="340"/>
  <c r="O17" i="340"/>
  <c r="M17" i="340"/>
  <c r="J17" i="340"/>
  <c r="I17" i="340"/>
  <c r="T16" i="340"/>
  <c r="S16" i="340"/>
  <c r="N16" i="340"/>
  <c r="O16" i="340"/>
  <c r="M16" i="340"/>
  <c r="J16" i="340"/>
  <c r="I16" i="340"/>
  <c r="T15" i="340"/>
  <c r="S15" i="340"/>
  <c r="N15" i="340"/>
  <c r="O15" i="340"/>
  <c r="M15" i="340"/>
  <c r="J15" i="340"/>
  <c r="I15" i="340"/>
  <c r="T14" i="340"/>
  <c r="S14" i="340"/>
  <c r="N14" i="340"/>
  <c r="O14" i="340"/>
  <c r="M14" i="340"/>
  <c r="J14" i="340"/>
  <c r="I14" i="340"/>
  <c r="T13" i="340"/>
  <c r="S13" i="340"/>
  <c r="N13" i="340"/>
  <c r="O13" i="340"/>
  <c r="M13" i="340"/>
  <c r="J13" i="340"/>
  <c r="I13" i="340"/>
  <c r="T12" i="340"/>
  <c r="S12" i="340"/>
  <c r="N12" i="340"/>
  <c r="O12" i="340"/>
  <c r="M12" i="340"/>
  <c r="J12" i="340"/>
  <c r="I12" i="340"/>
  <c r="T11" i="340"/>
  <c r="S11" i="340"/>
  <c r="N11" i="340"/>
  <c r="O11" i="340"/>
  <c r="M11" i="340"/>
  <c r="J11" i="340"/>
  <c r="I11" i="340"/>
  <c r="T10" i="340"/>
  <c r="S10" i="340"/>
  <c r="N10" i="340"/>
  <c r="O10" i="340"/>
  <c r="M10" i="340"/>
  <c r="J10" i="340"/>
  <c r="I10" i="340"/>
  <c r="T9" i="340"/>
  <c r="S9" i="340"/>
  <c r="N9" i="340"/>
  <c r="O9" i="340"/>
  <c r="M9" i="340"/>
  <c r="J9" i="340"/>
  <c r="I9" i="340"/>
  <c r="T8" i="340"/>
  <c r="S8" i="340"/>
  <c r="N8" i="340"/>
  <c r="O8" i="340"/>
  <c r="M8" i="340"/>
  <c r="J8" i="340"/>
  <c r="I8" i="340"/>
  <c r="T7" i="340"/>
  <c r="S7" i="340"/>
  <c r="N7" i="340"/>
  <c r="O7" i="340"/>
  <c r="M7" i="340"/>
  <c r="J7" i="340"/>
  <c r="I7" i="340"/>
  <c r="T6" i="340"/>
  <c r="S6" i="340"/>
  <c r="N6" i="340"/>
  <c r="O6" i="340"/>
  <c r="M6" i="340"/>
  <c r="J6" i="340"/>
  <c r="I6" i="340"/>
  <c r="AH5" i="340"/>
  <c r="AF6" i="340"/>
  <c r="AG5" i="340"/>
  <c r="AC5" i="340"/>
  <c r="Y5" i="340"/>
  <c r="W5" i="340"/>
  <c r="T5" i="340"/>
  <c r="AE5" i="340"/>
  <c r="S5" i="340"/>
  <c r="P5" i="340"/>
  <c r="N5" i="340"/>
  <c r="O5" i="340"/>
  <c r="M5" i="340"/>
  <c r="J5" i="340"/>
  <c r="I5" i="340"/>
  <c r="R54" i="339"/>
  <c r="L54" i="339"/>
  <c r="K54" i="339"/>
  <c r="H54" i="339"/>
  <c r="G54" i="339"/>
  <c r="F54" i="339"/>
  <c r="J54" i="339"/>
  <c r="N54" i="339"/>
  <c r="O54" i="339"/>
  <c r="T54" i="339"/>
  <c r="E54" i="339"/>
  <c r="M54" i="339"/>
  <c r="I54" i="339"/>
  <c r="T53" i="339"/>
  <c r="S53" i="339"/>
  <c r="P53" i="339"/>
  <c r="N53" i="339"/>
  <c r="O53" i="339"/>
  <c r="M53" i="339"/>
  <c r="J53" i="339"/>
  <c r="I53" i="339"/>
  <c r="T52" i="339"/>
  <c r="S52" i="339"/>
  <c r="P52" i="339"/>
  <c r="N52" i="339"/>
  <c r="O52" i="339"/>
  <c r="M52" i="339"/>
  <c r="J52" i="339"/>
  <c r="I52" i="339"/>
  <c r="T51" i="339"/>
  <c r="S51" i="339"/>
  <c r="P51" i="339"/>
  <c r="N51" i="339"/>
  <c r="O51" i="339"/>
  <c r="M51" i="339"/>
  <c r="J51" i="339"/>
  <c r="I51" i="339"/>
  <c r="T50" i="339"/>
  <c r="S50" i="339"/>
  <c r="P50" i="339"/>
  <c r="N50" i="339"/>
  <c r="O50" i="339"/>
  <c r="M50" i="339"/>
  <c r="J50" i="339"/>
  <c r="I50" i="339"/>
  <c r="T49" i="339"/>
  <c r="S49" i="339"/>
  <c r="P49" i="339"/>
  <c r="N49" i="339"/>
  <c r="O49" i="339"/>
  <c r="M49" i="339"/>
  <c r="J49" i="339"/>
  <c r="I49" i="339"/>
  <c r="T48" i="339"/>
  <c r="S48" i="339"/>
  <c r="P48" i="339"/>
  <c r="N48" i="339"/>
  <c r="O48" i="339"/>
  <c r="M48" i="339"/>
  <c r="J48" i="339"/>
  <c r="I48" i="339"/>
  <c r="T47" i="339"/>
  <c r="S47" i="339"/>
  <c r="P47" i="339"/>
  <c r="N47" i="339"/>
  <c r="O47" i="339"/>
  <c r="M47" i="339"/>
  <c r="J47" i="339"/>
  <c r="I47" i="339"/>
  <c r="T46" i="339"/>
  <c r="S46" i="339"/>
  <c r="P46" i="339"/>
  <c r="N46" i="339"/>
  <c r="O46" i="339"/>
  <c r="M46" i="339"/>
  <c r="J46" i="339"/>
  <c r="I46" i="339"/>
  <c r="T45" i="339"/>
  <c r="S45" i="339"/>
  <c r="P45" i="339"/>
  <c r="N45" i="339"/>
  <c r="O45" i="339"/>
  <c r="M45" i="339"/>
  <c r="J45" i="339"/>
  <c r="I45" i="339"/>
  <c r="T44" i="339"/>
  <c r="S44" i="339"/>
  <c r="P44" i="339"/>
  <c r="N44" i="339"/>
  <c r="O44" i="339"/>
  <c r="M44" i="339"/>
  <c r="J44" i="339"/>
  <c r="I44" i="339"/>
  <c r="T43" i="339"/>
  <c r="S43" i="339"/>
  <c r="P43" i="339"/>
  <c r="N43" i="339"/>
  <c r="O43" i="339"/>
  <c r="M43" i="339"/>
  <c r="J43" i="339"/>
  <c r="I43" i="339"/>
  <c r="T42" i="339"/>
  <c r="S42" i="339"/>
  <c r="P42" i="339"/>
  <c r="N42" i="339"/>
  <c r="O42" i="339"/>
  <c r="M42" i="339"/>
  <c r="J42" i="339"/>
  <c r="I42" i="339"/>
  <c r="T41" i="339"/>
  <c r="S41" i="339"/>
  <c r="P41" i="339"/>
  <c r="N41" i="339"/>
  <c r="O41" i="339"/>
  <c r="M41" i="339"/>
  <c r="J41" i="339"/>
  <c r="I41" i="339"/>
  <c r="T40" i="339"/>
  <c r="S40" i="339"/>
  <c r="P40" i="339"/>
  <c r="N40" i="339"/>
  <c r="O40" i="339"/>
  <c r="M40" i="339"/>
  <c r="J40" i="339"/>
  <c r="I40" i="339"/>
  <c r="T39" i="339"/>
  <c r="S39" i="339"/>
  <c r="P39" i="339"/>
  <c r="N39" i="339"/>
  <c r="O39" i="339"/>
  <c r="M39" i="339"/>
  <c r="J39" i="339"/>
  <c r="I39" i="339"/>
  <c r="T38" i="339"/>
  <c r="S38" i="339"/>
  <c r="P38" i="339"/>
  <c r="N38" i="339"/>
  <c r="O38" i="339"/>
  <c r="M38" i="339"/>
  <c r="J38" i="339"/>
  <c r="I38" i="339"/>
  <c r="T37" i="339"/>
  <c r="S37" i="339"/>
  <c r="P37" i="339"/>
  <c r="N37" i="339"/>
  <c r="O37" i="339"/>
  <c r="M37" i="339"/>
  <c r="J37" i="339"/>
  <c r="I37" i="339"/>
  <c r="T36" i="339"/>
  <c r="S36" i="339"/>
  <c r="P36" i="339"/>
  <c r="N36" i="339"/>
  <c r="O36" i="339"/>
  <c r="M36" i="339"/>
  <c r="J36" i="339"/>
  <c r="I36" i="339"/>
  <c r="T35" i="339"/>
  <c r="S35" i="339"/>
  <c r="P35" i="339"/>
  <c r="N35" i="339"/>
  <c r="O35" i="339"/>
  <c r="M35" i="339"/>
  <c r="J35" i="339"/>
  <c r="I35" i="339"/>
  <c r="T34" i="339"/>
  <c r="S34" i="339"/>
  <c r="P34" i="339"/>
  <c r="O34" i="339"/>
  <c r="J34" i="339"/>
  <c r="I34" i="339"/>
  <c r="T33" i="339"/>
  <c r="S33" i="339"/>
  <c r="P33" i="339"/>
  <c r="N33" i="339"/>
  <c r="O33" i="339"/>
  <c r="M33" i="339"/>
  <c r="J33" i="339"/>
  <c r="I33" i="339"/>
  <c r="T32" i="339"/>
  <c r="S32" i="339"/>
  <c r="P32" i="339"/>
  <c r="N32" i="339"/>
  <c r="O32" i="339"/>
  <c r="M32" i="339"/>
  <c r="J32" i="339"/>
  <c r="I32" i="339"/>
  <c r="T31" i="339"/>
  <c r="S31" i="339"/>
  <c r="P31" i="339"/>
  <c r="N31" i="339"/>
  <c r="O31" i="339"/>
  <c r="M31" i="339"/>
  <c r="J31" i="339"/>
  <c r="I31" i="339"/>
  <c r="T30" i="339"/>
  <c r="S30" i="339"/>
  <c r="P30" i="339"/>
  <c r="N30" i="339"/>
  <c r="O30" i="339"/>
  <c r="M30" i="339"/>
  <c r="J30" i="339"/>
  <c r="I30" i="339"/>
  <c r="T29" i="339"/>
  <c r="S29" i="339"/>
  <c r="P29" i="339"/>
  <c r="N29" i="339"/>
  <c r="O29" i="339"/>
  <c r="M29" i="339"/>
  <c r="J29" i="339"/>
  <c r="I29" i="339"/>
  <c r="T28" i="339"/>
  <c r="S28" i="339"/>
  <c r="P28" i="339"/>
  <c r="N28" i="339"/>
  <c r="O28" i="339"/>
  <c r="M28" i="339"/>
  <c r="J28" i="339"/>
  <c r="I28" i="339"/>
  <c r="T27" i="339"/>
  <c r="S27" i="339"/>
  <c r="P27" i="339"/>
  <c r="N27" i="339"/>
  <c r="O27" i="339"/>
  <c r="M27" i="339"/>
  <c r="J27" i="339"/>
  <c r="I27" i="339"/>
  <c r="T26" i="339"/>
  <c r="S26" i="339"/>
  <c r="P26" i="339"/>
  <c r="N26" i="339"/>
  <c r="O26" i="339"/>
  <c r="M26" i="339"/>
  <c r="J26" i="339"/>
  <c r="I26" i="339"/>
  <c r="T25" i="339"/>
  <c r="S25" i="339"/>
  <c r="P25" i="339"/>
  <c r="N25" i="339"/>
  <c r="O25" i="339"/>
  <c r="M25" i="339"/>
  <c r="J25" i="339"/>
  <c r="I25" i="339"/>
  <c r="T24" i="339"/>
  <c r="S24" i="339"/>
  <c r="P24" i="339"/>
  <c r="N24" i="339"/>
  <c r="O24" i="339"/>
  <c r="M24" i="339"/>
  <c r="J24" i="339"/>
  <c r="I24" i="339"/>
  <c r="T23" i="339"/>
  <c r="S23" i="339"/>
  <c r="P23" i="339"/>
  <c r="N23" i="339"/>
  <c r="O23" i="339"/>
  <c r="M23" i="339"/>
  <c r="J23" i="339"/>
  <c r="I23" i="339"/>
  <c r="T22" i="339"/>
  <c r="S22" i="339"/>
  <c r="P22" i="339"/>
  <c r="N22" i="339"/>
  <c r="O22" i="339"/>
  <c r="M22" i="339"/>
  <c r="J22" i="339"/>
  <c r="I22" i="339"/>
  <c r="T21" i="339"/>
  <c r="S21" i="339"/>
  <c r="P21" i="339"/>
  <c r="N21" i="339"/>
  <c r="O21" i="339"/>
  <c r="M21" i="339"/>
  <c r="J21" i="339"/>
  <c r="I21" i="339"/>
  <c r="T20" i="339"/>
  <c r="S20" i="339"/>
  <c r="O20" i="339"/>
  <c r="J20" i="339"/>
  <c r="I20" i="339"/>
  <c r="T19" i="339"/>
  <c r="S19" i="339"/>
  <c r="P19" i="339"/>
  <c r="N19" i="339"/>
  <c r="O19" i="339"/>
  <c r="M19" i="339"/>
  <c r="J19" i="339"/>
  <c r="I19" i="339"/>
  <c r="T18" i="339"/>
  <c r="S18" i="339"/>
  <c r="P18" i="339"/>
  <c r="N18" i="339"/>
  <c r="O18" i="339"/>
  <c r="M18" i="339"/>
  <c r="J18" i="339"/>
  <c r="I18" i="339"/>
  <c r="T17" i="339"/>
  <c r="S17" i="339"/>
  <c r="P17" i="339"/>
  <c r="N17" i="339"/>
  <c r="O17" i="339"/>
  <c r="M17" i="339"/>
  <c r="J17" i="339"/>
  <c r="I17" i="339"/>
  <c r="T16" i="339"/>
  <c r="S16" i="339"/>
  <c r="P16" i="339"/>
  <c r="N16" i="339"/>
  <c r="O16" i="339"/>
  <c r="M16" i="339"/>
  <c r="J16" i="339"/>
  <c r="I16" i="339"/>
  <c r="T15" i="339"/>
  <c r="S15" i="339"/>
  <c r="P15" i="339"/>
  <c r="N15" i="339"/>
  <c r="O15" i="339"/>
  <c r="M15" i="339"/>
  <c r="J15" i="339"/>
  <c r="I15" i="339"/>
  <c r="T14" i="339"/>
  <c r="S14" i="339"/>
  <c r="P14" i="339"/>
  <c r="N14" i="339"/>
  <c r="O14" i="339"/>
  <c r="M14" i="339"/>
  <c r="J14" i="339"/>
  <c r="I14" i="339"/>
  <c r="T13" i="339"/>
  <c r="S13" i="339"/>
  <c r="P13" i="339"/>
  <c r="N13" i="339"/>
  <c r="O13" i="339"/>
  <c r="M13" i="339"/>
  <c r="J13" i="339"/>
  <c r="I13" i="339"/>
  <c r="T12" i="339"/>
  <c r="S12" i="339"/>
  <c r="P12" i="339"/>
  <c r="N12" i="339"/>
  <c r="O12" i="339"/>
  <c r="M12" i="339"/>
  <c r="J12" i="339"/>
  <c r="I12" i="339"/>
  <c r="T11" i="339"/>
  <c r="S11" i="339"/>
  <c r="P11" i="339"/>
  <c r="N11" i="339"/>
  <c r="O11" i="339"/>
  <c r="M11" i="339"/>
  <c r="J11" i="339"/>
  <c r="I11" i="339"/>
  <c r="T10" i="339"/>
  <c r="AC5" i="339"/>
  <c r="S10" i="339"/>
  <c r="P10" i="339"/>
  <c r="N10" i="339"/>
  <c r="O10" i="339"/>
  <c r="M10" i="339"/>
  <c r="J10" i="339"/>
  <c r="I10" i="339"/>
  <c r="T9" i="339"/>
  <c r="W5" i="339"/>
  <c r="S9" i="339"/>
  <c r="P9" i="339"/>
  <c r="N9" i="339"/>
  <c r="O9" i="339"/>
  <c r="M9" i="339"/>
  <c r="J9" i="339"/>
  <c r="I9" i="339"/>
  <c r="T8" i="339"/>
  <c r="S8" i="339"/>
  <c r="P8" i="339"/>
  <c r="N8" i="339"/>
  <c r="O8" i="339"/>
  <c r="M8" i="339"/>
  <c r="J8" i="339"/>
  <c r="I8" i="339"/>
  <c r="T7" i="339"/>
  <c r="Y5" i="339"/>
  <c r="S7" i="339"/>
  <c r="P7" i="339"/>
  <c r="N7" i="339"/>
  <c r="O7" i="339"/>
  <c r="M7" i="339"/>
  <c r="J7" i="339"/>
  <c r="I7" i="339"/>
  <c r="T6" i="339"/>
  <c r="AG5" i="339"/>
  <c r="S6" i="339"/>
  <c r="N6" i="339"/>
  <c r="O6" i="339"/>
  <c r="M6" i="339"/>
  <c r="J6" i="339"/>
  <c r="I6" i="339"/>
  <c r="AH5" i="339"/>
  <c r="AD6" i="339"/>
  <c r="T5" i="339"/>
  <c r="AE5" i="339"/>
  <c r="S5" i="339"/>
  <c r="P5" i="339"/>
  <c r="N5" i="339"/>
  <c r="O5" i="339"/>
  <c r="M5" i="339"/>
  <c r="J5" i="339"/>
  <c r="I5" i="339"/>
  <c r="R54" i="338"/>
  <c r="L54" i="338"/>
  <c r="K54" i="338"/>
  <c r="H54" i="338"/>
  <c r="G54" i="338"/>
  <c r="F54" i="338"/>
  <c r="J54" i="338"/>
  <c r="T54" i="338"/>
  <c r="E54" i="338"/>
  <c r="T53" i="338"/>
  <c r="S53" i="338"/>
  <c r="P53" i="338"/>
  <c r="N53" i="338"/>
  <c r="O53" i="338"/>
  <c r="M53" i="338"/>
  <c r="J53" i="338"/>
  <c r="I53" i="338"/>
  <c r="T52" i="338"/>
  <c r="S52" i="338"/>
  <c r="P52" i="338"/>
  <c r="N52" i="338"/>
  <c r="O52" i="338"/>
  <c r="M52" i="338"/>
  <c r="J52" i="338"/>
  <c r="I52" i="338"/>
  <c r="T51" i="338"/>
  <c r="S51" i="338"/>
  <c r="P51" i="338"/>
  <c r="N51" i="338"/>
  <c r="O51" i="338"/>
  <c r="M51" i="338"/>
  <c r="J51" i="338"/>
  <c r="I51" i="338"/>
  <c r="T50" i="338"/>
  <c r="S50" i="338"/>
  <c r="P50" i="338"/>
  <c r="N50" i="338"/>
  <c r="O50" i="338"/>
  <c r="M50" i="338"/>
  <c r="J50" i="338"/>
  <c r="I50" i="338"/>
  <c r="T49" i="338"/>
  <c r="S49" i="338"/>
  <c r="P49" i="338"/>
  <c r="N49" i="338"/>
  <c r="O49" i="338"/>
  <c r="M49" i="338"/>
  <c r="J49" i="338"/>
  <c r="I49" i="338"/>
  <c r="T48" i="338"/>
  <c r="S48" i="338"/>
  <c r="P48" i="338"/>
  <c r="N48" i="338"/>
  <c r="O48" i="338"/>
  <c r="M48" i="338"/>
  <c r="J48" i="338"/>
  <c r="I48" i="338"/>
  <c r="T47" i="338"/>
  <c r="S47" i="338"/>
  <c r="P47" i="338"/>
  <c r="N47" i="338"/>
  <c r="O47" i="338"/>
  <c r="M47" i="338"/>
  <c r="J47" i="338"/>
  <c r="I47" i="338"/>
  <c r="T46" i="338"/>
  <c r="S46" i="338"/>
  <c r="P46" i="338"/>
  <c r="N46" i="338"/>
  <c r="O46" i="338"/>
  <c r="M46" i="338"/>
  <c r="J46" i="338"/>
  <c r="I46" i="338"/>
  <c r="T45" i="338"/>
  <c r="S45" i="338"/>
  <c r="P45" i="338"/>
  <c r="N45" i="338"/>
  <c r="O45" i="338"/>
  <c r="M45" i="338"/>
  <c r="J45" i="338"/>
  <c r="I45" i="338"/>
  <c r="T44" i="338"/>
  <c r="S44" i="338"/>
  <c r="P44" i="338"/>
  <c r="N44" i="338"/>
  <c r="O44" i="338"/>
  <c r="M44" i="338"/>
  <c r="J44" i="338"/>
  <c r="I44" i="338"/>
  <c r="T43" i="338"/>
  <c r="S43" i="338"/>
  <c r="P43" i="338"/>
  <c r="N43" i="338"/>
  <c r="O43" i="338"/>
  <c r="M43" i="338"/>
  <c r="J43" i="338"/>
  <c r="I43" i="338"/>
  <c r="T42" i="338"/>
  <c r="S42" i="338"/>
  <c r="P42" i="338"/>
  <c r="N42" i="338"/>
  <c r="O42" i="338"/>
  <c r="M42" i="338"/>
  <c r="J42" i="338"/>
  <c r="I42" i="338"/>
  <c r="T41" i="338"/>
  <c r="S41" i="338"/>
  <c r="P41" i="338"/>
  <c r="N41" i="338"/>
  <c r="O41" i="338"/>
  <c r="M41" i="338"/>
  <c r="J41" i="338"/>
  <c r="I41" i="338"/>
  <c r="T40" i="338"/>
  <c r="S40" i="338"/>
  <c r="P40" i="338"/>
  <c r="N40" i="338"/>
  <c r="O40" i="338"/>
  <c r="M40" i="338"/>
  <c r="J40" i="338"/>
  <c r="I40" i="338"/>
  <c r="T39" i="338"/>
  <c r="S39" i="338"/>
  <c r="P39" i="338"/>
  <c r="N39" i="338"/>
  <c r="O39" i="338"/>
  <c r="M39" i="338"/>
  <c r="J39" i="338"/>
  <c r="I39" i="338"/>
  <c r="T38" i="338"/>
  <c r="S38" i="338"/>
  <c r="P38" i="338"/>
  <c r="N38" i="338"/>
  <c r="O38" i="338"/>
  <c r="M38" i="338"/>
  <c r="J38" i="338"/>
  <c r="I38" i="338"/>
  <c r="T37" i="338"/>
  <c r="S37" i="338"/>
  <c r="P37" i="338"/>
  <c r="N37" i="338"/>
  <c r="O37" i="338"/>
  <c r="M37" i="338"/>
  <c r="J37" i="338"/>
  <c r="I37" i="338"/>
  <c r="T36" i="338"/>
  <c r="S36" i="338"/>
  <c r="P36" i="338"/>
  <c r="N36" i="338"/>
  <c r="O36" i="338"/>
  <c r="M36" i="338"/>
  <c r="J36" i="338"/>
  <c r="I36" i="338"/>
  <c r="T35" i="338"/>
  <c r="S35" i="338"/>
  <c r="P35" i="338"/>
  <c r="N35" i="338"/>
  <c r="O35" i="338"/>
  <c r="M35" i="338"/>
  <c r="J35" i="338"/>
  <c r="I35" i="338"/>
  <c r="T34" i="338"/>
  <c r="S34" i="338"/>
  <c r="P34" i="338"/>
  <c r="O34" i="338"/>
  <c r="J34" i="338"/>
  <c r="I34" i="338"/>
  <c r="T33" i="338"/>
  <c r="S33" i="338"/>
  <c r="P33" i="338"/>
  <c r="N33" i="338"/>
  <c r="O33" i="338"/>
  <c r="M33" i="338"/>
  <c r="J33" i="338"/>
  <c r="I33" i="338"/>
  <c r="T32" i="338"/>
  <c r="S32" i="338"/>
  <c r="P32" i="338"/>
  <c r="N32" i="338"/>
  <c r="O32" i="338"/>
  <c r="M32" i="338"/>
  <c r="J32" i="338"/>
  <c r="I32" i="338"/>
  <c r="T31" i="338"/>
  <c r="S31" i="338"/>
  <c r="P31" i="338"/>
  <c r="N31" i="338"/>
  <c r="O31" i="338"/>
  <c r="M31" i="338"/>
  <c r="J31" i="338"/>
  <c r="I31" i="338"/>
  <c r="T30" i="338"/>
  <c r="S30" i="338"/>
  <c r="P30" i="338"/>
  <c r="N30" i="338"/>
  <c r="O30" i="338"/>
  <c r="M30" i="338"/>
  <c r="J30" i="338"/>
  <c r="I30" i="338"/>
  <c r="T29" i="338"/>
  <c r="S29" i="338"/>
  <c r="P29" i="338"/>
  <c r="N29" i="338"/>
  <c r="O29" i="338"/>
  <c r="M29" i="338"/>
  <c r="J29" i="338"/>
  <c r="I29" i="338"/>
  <c r="T28" i="338"/>
  <c r="S28" i="338"/>
  <c r="P28" i="338"/>
  <c r="N28" i="338"/>
  <c r="O28" i="338"/>
  <c r="M28" i="338"/>
  <c r="J28" i="338"/>
  <c r="I28" i="338"/>
  <c r="T27" i="338"/>
  <c r="S27" i="338"/>
  <c r="P27" i="338"/>
  <c r="N27" i="338"/>
  <c r="O27" i="338"/>
  <c r="M27" i="338"/>
  <c r="J27" i="338"/>
  <c r="I27" i="338"/>
  <c r="T26" i="338"/>
  <c r="S26" i="338"/>
  <c r="P26" i="338"/>
  <c r="N26" i="338"/>
  <c r="O26" i="338"/>
  <c r="M26" i="338"/>
  <c r="J26" i="338"/>
  <c r="I26" i="338"/>
  <c r="T25" i="338"/>
  <c r="S25" i="338"/>
  <c r="P25" i="338"/>
  <c r="N25" i="338"/>
  <c r="O25" i="338"/>
  <c r="M25" i="338"/>
  <c r="J25" i="338"/>
  <c r="I25" i="338"/>
  <c r="T24" i="338"/>
  <c r="S24" i="338"/>
  <c r="P24" i="338"/>
  <c r="N24" i="338"/>
  <c r="O24" i="338"/>
  <c r="M24" i="338"/>
  <c r="J24" i="338"/>
  <c r="I24" i="338"/>
  <c r="T23" i="338"/>
  <c r="S23" i="338"/>
  <c r="P23" i="338"/>
  <c r="N23" i="338"/>
  <c r="O23" i="338"/>
  <c r="M23" i="338"/>
  <c r="J23" i="338"/>
  <c r="I23" i="338"/>
  <c r="T22" i="338"/>
  <c r="S22" i="338"/>
  <c r="P22" i="338"/>
  <c r="N22" i="338"/>
  <c r="O22" i="338"/>
  <c r="M22" i="338"/>
  <c r="J22" i="338"/>
  <c r="I22" i="338"/>
  <c r="T21" i="338"/>
  <c r="S21" i="338"/>
  <c r="P21" i="338"/>
  <c r="N21" i="338"/>
  <c r="O21" i="338"/>
  <c r="M21" i="338"/>
  <c r="J21" i="338"/>
  <c r="I21" i="338"/>
  <c r="T20" i="338"/>
  <c r="S20" i="338"/>
  <c r="P20" i="338"/>
  <c r="O20" i="338"/>
  <c r="J20" i="338"/>
  <c r="I20" i="338"/>
  <c r="T19" i="338"/>
  <c r="S19" i="338"/>
  <c r="P19" i="338"/>
  <c r="N19" i="338"/>
  <c r="O19" i="338"/>
  <c r="M19" i="338"/>
  <c r="J19" i="338"/>
  <c r="I19" i="338"/>
  <c r="T18" i="338"/>
  <c r="S18" i="338"/>
  <c r="P18" i="338"/>
  <c r="N18" i="338"/>
  <c r="O18" i="338"/>
  <c r="M18" i="338"/>
  <c r="J18" i="338"/>
  <c r="I18" i="338"/>
  <c r="T17" i="338"/>
  <c r="S17" i="338"/>
  <c r="P17" i="338"/>
  <c r="N17" i="338"/>
  <c r="O17" i="338"/>
  <c r="M17" i="338"/>
  <c r="J17" i="338"/>
  <c r="I17" i="338"/>
  <c r="T16" i="338"/>
  <c r="S16" i="338"/>
  <c r="P16" i="338"/>
  <c r="N16" i="338"/>
  <c r="O16" i="338"/>
  <c r="M16" i="338"/>
  <c r="J16" i="338"/>
  <c r="I16" i="338"/>
  <c r="T15" i="338"/>
  <c r="S15" i="338"/>
  <c r="P15" i="338"/>
  <c r="N15" i="338"/>
  <c r="O15" i="338"/>
  <c r="M15" i="338"/>
  <c r="J15" i="338"/>
  <c r="I15" i="338"/>
  <c r="T14" i="338"/>
  <c r="S14" i="338"/>
  <c r="P14" i="338"/>
  <c r="N14" i="338"/>
  <c r="O14" i="338"/>
  <c r="M14" i="338"/>
  <c r="J14" i="338"/>
  <c r="I14" i="338"/>
  <c r="T13" i="338"/>
  <c r="S13" i="338"/>
  <c r="P13" i="338"/>
  <c r="N13" i="338"/>
  <c r="O13" i="338"/>
  <c r="M13" i="338"/>
  <c r="J13" i="338"/>
  <c r="I13" i="338"/>
  <c r="T12" i="338"/>
  <c r="S12" i="338"/>
  <c r="P12" i="338"/>
  <c r="N12" i="338"/>
  <c r="O12" i="338"/>
  <c r="M12" i="338"/>
  <c r="J12" i="338"/>
  <c r="I12" i="338"/>
  <c r="T11" i="338"/>
  <c r="S11" i="338"/>
  <c r="P11" i="338"/>
  <c r="N11" i="338"/>
  <c r="O11" i="338"/>
  <c r="M11" i="338"/>
  <c r="J11" i="338"/>
  <c r="I11" i="338"/>
  <c r="T10" i="338"/>
  <c r="S10" i="338"/>
  <c r="P10" i="338"/>
  <c r="N10" i="338"/>
  <c r="O10" i="338"/>
  <c r="M10" i="338"/>
  <c r="J10" i="338"/>
  <c r="I10" i="338"/>
  <c r="T9" i="338"/>
  <c r="W5" i="338"/>
  <c r="S9" i="338"/>
  <c r="P9" i="338"/>
  <c r="N9" i="338"/>
  <c r="O9" i="338"/>
  <c r="M9" i="338"/>
  <c r="J9" i="338"/>
  <c r="I9" i="338"/>
  <c r="T8" i="338"/>
  <c r="S8" i="338"/>
  <c r="P8" i="338"/>
  <c r="N8" i="338"/>
  <c r="O8" i="338"/>
  <c r="M8" i="338"/>
  <c r="J8" i="338"/>
  <c r="I8" i="338"/>
  <c r="T7" i="338"/>
  <c r="Y5" i="338"/>
  <c r="S7" i="338"/>
  <c r="P7" i="338"/>
  <c r="N7" i="338"/>
  <c r="O7" i="338"/>
  <c r="M7" i="338"/>
  <c r="J7" i="338"/>
  <c r="I7" i="338"/>
  <c r="T6" i="338"/>
  <c r="AG5" i="338"/>
  <c r="S6" i="338"/>
  <c r="P6" i="338"/>
  <c r="N6" i="338"/>
  <c r="O6" i="338"/>
  <c r="M6" i="338"/>
  <c r="J6" i="338"/>
  <c r="I6" i="338"/>
  <c r="AH5" i="338"/>
  <c r="Z6" i="338"/>
  <c r="AD6" i="338"/>
  <c r="AC5" i="338"/>
  <c r="T5" i="338"/>
  <c r="AE5" i="338"/>
  <c r="S5" i="338"/>
  <c r="P5" i="338"/>
  <c r="N5" i="338"/>
  <c r="O5" i="338"/>
  <c r="M5" i="338"/>
  <c r="J5" i="338"/>
  <c r="I5" i="338"/>
  <c r="R54" i="337"/>
  <c r="L54" i="337"/>
  <c r="K54" i="337"/>
  <c r="H54" i="337"/>
  <c r="G54" i="337"/>
  <c r="F54" i="337"/>
  <c r="J54" i="337"/>
  <c r="P54" i="337"/>
  <c r="E54" i="337"/>
  <c r="M54" i="337"/>
  <c r="T53" i="337"/>
  <c r="S53" i="337"/>
  <c r="P53" i="337"/>
  <c r="N53" i="337"/>
  <c r="O53" i="337"/>
  <c r="M53" i="337"/>
  <c r="J53" i="337"/>
  <c r="I53" i="337"/>
  <c r="T52" i="337"/>
  <c r="S52" i="337"/>
  <c r="P52" i="337"/>
  <c r="N52" i="337"/>
  <c r="O52" i="337"/>
  <c r="M52" i="337"/>
  <c r="J52" i="337"/>
  <c r="I52" i="337"/>
  <c r="T51" i="337"/>
  <c r="S51" i="337"/>
  <c r="P51" i="337"/>
  <c r="N51" i="337"/>
  <c r="O51" i="337"/>
  <c r="M51" i="337"/>
  <c r="J51" i="337"/>
  <c r="I51" i="337"/>
  <c r="T50" i="337"/>
  <c r="S50" i="337"/>
  <c r="P50" i="337"/>
  <c r="N50" i="337"/>
  <c r="O50" i="337"/>
  <c r="M50" i="337"/>
  <c r="J50" i="337"/>
  <c r="I50" i="337"/>
  <c r="T49" i="337"/>
  <c r="S49" i="337"/>
  <c r="P49" i="337"/>
  <c r="N49" i="337"/>
  <c r="O49" i="337"/>
  <c r="M49" i="337"/>
  <c r="J49" i="337"/>
  <c r="I49" i="337"/>
  <c r="T48" i="337"/>
  <c r="S48" i="337"/>
  <c r="P48" i="337"/>
  <c r="N48" i="337"/>
  <c r="O48" i="337"/>
  <c r="M48" i="337"/>
  <c r="J48" i="337"/>
  <c r="I48" i="337"/>
  <c r="T47" i="337"/>
  <c r="S47" i="337"/>
  <c r="P47" i="337"/>
  <c r="N47" i="337"/>
  <c r="O47" i="337"/>
  <c r="M47" i="337"/>
  <c r="J47" i="337"/>
  <c r="I47" i="337"/>
  <c r="T46" i="337"/>
  <c r="S46" i="337"/>
  <c r="P46" i="337"/>
  <c r="N46" i="337"/>
  <c r="O46" i="337"/>
  <c r="M46" i="337"/>
  <c r="J46" i="337"/>
  <c r="I46" i="337"/>
  <c r="T45" i="337"/>
  <c r="S45" i="337"/>
  <c r="P45" i="337"/>
  <c r="N45" i="337"/>
  <c r="O45" i="337"/>
  <c r="M45" i="337"/>
  <c r="J45" i="337"/>
  <c r="I45" i="337"/>
  <c r="T44" i="337"/>
  <c r="S44" i="337"/>
  <c r="P44" i="337"/>
  <c r="N44" i="337"/>
  <c r="O44" i="337"/>
  <c r="M44" i="337"/>
  <c r="J44" i="337"/>
  <c r="I44" i="337"/>
  <c r="T43" i="337"/>
  <c r="S43" i="337"/>
  <c r="P43" i="337"/>
  <c r="N43" i="337"/>
  <c r="O43" i="337"/>
  <c r="M43" i="337"/>
  <c r="J43" i="337"/>
  <c r="I43" i="337"/>
  <c r="T42" i="337"/>
  <c r="S42" i="337"/>
  <c r="P42" i="337"/>
  <c r="N42" i="337"/>
  <c r="O42" i="337"/>
  <c r="M42" i="337"/>
  <c r="J42" i="337"/>
  <c r="I42" i="337"/>
  <c r="T41" i="337"/>
  <c r="S41" i="337"/>
  <c r="P41" i="337"/>
  <c r="N41" i="337"/>
  <c r="O41" i="337"/>
  <c r="M41" i="337"/>
  <c r="J41" i="337"/>
  <c r="I41" i="337"/>
  <c r="T40" i="337"/>
  <c r="S40" i="337"/>
  <c r="P40" i="337"/>
  <c r="N40" i="337"/>
  <c r="O40" i="337"/>
  <c r="M40" i="337"/>
  <c r="J40" i="337"/>
  <c r="I40" i="337"/>
  <c r="T39" i="337"/>
  <c r="S39" i="337"/>
  <c r="P39" i="337"/>
  <c r="N39" i="337"/>
  <c r="O39" i="337"/>
  <c r="M39" i="337"/>
  <c r="J39" i="337"/>
  <c r="I39" i="337"/>
  <c r="T38" i="337"/>
  <c r="S38" i="337"/>
  <c r="P38" i="337"/>
  <c r="N38" i="337"/>
  <c r="O38" i="337"/>
  <c r="M38" i="337"/>
  <c r="J38" i="337"/>
  <c r="I38" i="337"/>
  <c r="T37" i="337"/>
  <c r="S37" i="337"/>
  <c r="P37" i="337"/>
  <c r="N37" i="337"/>
  <c r="O37" i="337"/>
  <c r="M37" i="337"/>
  <c r="J37" i="337"/>
  <c r="I37" i="337"/>
  <c r="T36" i="337"/>
  <c r="S36" i="337"/>
  <c r="P36" i="337"/>
  <c r="N36" i="337"/>
  <c r="O36" i="337"/>
  <c r="M36" i="337"/>
  <c r="J36" i="337"/>
  <c r="I36" i="337"/>
  <c r="T35" i="337"/>
  <c r="S35" i="337"/>
  <c r="P35" i="337"/>
  <c r="N35" i="337"/>
  <c r="O35" i="337"/>
  <c r="M35" i="337"/>
  <c r="J35" i="337"/>
  <c r="I35" i="337"/>
  <c r="T34" i="337"/>
  <c r="S34" i="337"/>
  <c r="P34" i="337"/>
  <c r="O34" i="337"/>
  <c r="J34" i="337"/>
  <c r="I34" i="337"/>
  <c r="T33" i="337"/>
  <c r="S33" i="337"/>
  <c r="P33" i="337"/>
  <c r="N33" i="337"/>
  <c r="O33" i="337"/>
  <c r="M33" i="337"/>
  <c r="J33" i="337"/>
  <c r="I33" i="337"/>
  <c r="T32" i="337"/>
  <c r="S32" i="337"/>
  <c r="P32" i="337"/>
  <c r="N32" i="337"/>
  <c r="O32" i="337"/>
  <c r="M32" i="337"/>
  <c r="J32" i="337"/>
  <c r="I32" i="337"/>
  <c r="T31" i="337"/>
  <c r="S31" i="337"/>
  <c r="P31" i="337"/>
  <c r="N31" i="337"/>
  <c r="O31" i="337"/>
  <c r="M31" i="337"/>
  <c r="J31" i="337"/>
  <c r="I31" i="337"/>
  <c r="T30" i="337"/>
  <c r="S30" i="337"/>
  <c r="P30" i="337"/>
  <c r="N30" i="337"/>
  <c r="O30" i="337"/>
  <c r="M30" i="337"/>
  <c r="J30" i="337"/>
  <c r="I30" i="337"/>
  <c r="T29" i="337"/>
  <c r="S29" i="337"/>
  <c r="P29" i="337"/>
  <c r="N29" i="337"/>
  <c r="O29" i="337"/>
  <c r="M29" i="337"/>
  <c r="J29" i="337"/>
  <c r="I29" i="337"/>
  <c r="T28" i="337"/>
  <c r="S28" i="337"/>
  <c r="P28" i="337"/>
  <c r="N28" i="337"/>
  <c r="O28" i="337"/>
  <c r="M28" i="337"/>
  <c r="J28" i="337"/>
  <c r="I28" i="337"/>
  <c r="T27" i="337"/>
  <c r="S27" i="337"/>
  <c r="P27" i="337"/>
  <c r="N27" i="337"/>
  <c r="O27" i="337"/>
  <c r="M27" i="337"/>
  <c r="J27" i="337"/>
  <c r="I27" i="337"/>
  <c r="T26" i="337"/>
  <c r="S26" i="337"/>
  <c r="P26" i="337"/>
  <c r="N26" i="337"/>
  <c r="O26" i="337"/>
  <c r="M26" i="337"/>
  <c r="J26" i="337"/>
  <c r="I26" i="337"/>
  <c r="T25" i="337"/>
  <c r="S25" i="337"/>
  <c r="P25" i="337"/>
  <c r="N25" i="337"/>
  <c r="O25" i="337"/>
  <c r="M25" i="337"/>
  <c r="J25" i="337"/>
  <c r="I25" i="337"/>
  <c r="T24" i="337"/>
  <c r="S24" i="337"/>
  <c r="P24" i="337"/>
  <c r="N24" i="337"/>
  <c r="O24" i="337"/>
  <c r="M24" i="337"/>
  <c r="J24" i="337"/>
  <c r="I24" i="337"/>
  <c r="T23" i="337"/>
  <c r="S23" i="337"/>
  <c r="P23" i="337"/>
  <c r="N23" i="337"/>
  <c r="O23" i="337"/>
  <c r="M23" i="337"/>
  <c r="J23" i="337"/>
  <c r="I23" i="337"/>
  <c r="T22" i="337"/>
  <c r="S22" i="337"/>
  <c r="P22" i="337"/>
  <c r="N22" i="337"/>
  <c r="O22" i="337"/>
  <c r="M22" i="337"/>
  <c r="J22" i="337"/>
  <c r="I22" i="337"/>
  <c r="T21" i="337"/>
  <c r="S21" i="337"/>
  <c r="P21" i="337"/>
  <c r="N21" i="337"/>
  <c r="O21" i="337"/>
  <c r="M21" i="337"/>
  <c r="J21" i="337"/>
  <c r="I21" i="337"/>
  <c r="T20" i="337"/>
  <c r="S20" i="337"/>
  <c r="P20" i="337"/>
  <c r="O20" i="337"/>
  <c r="J20" i="337"/>
  <c r="I20" i="337"/>
  <c r="T19" i="337"/>
  <c r="S19" i="337"/>
  <c r="P19" i="337"/>
  <c r="N19" i="337"/>
  <c r="O19" i="337"/>
  <c r="M19" i="337"/>
  <c r="J19" i="337"/>
  <c r="I19" i="337"/>
  <c r="T18" i="337"/>
  <c r="S18" i="337"/>
  <c r="P18" i="337"/>
  <c r="N18" i="337"/>
  <c r="O18" i="337"/>
  <c r="M18" i="337"/>
  <c r="J18" i="337"/>
  <c r="I18" i="337"/>
  <c r="T17" i="337"/>
  <c r="S17" i="337"/>
  <c r="P17" i="337"/>
  <c r="N17" i="337"/>
  <c r="O17" i="337"/>
  <c r="M17" i="337"/>
  <c r="J17" i="337"/>
  <c r="I17" i="337"/>
  <c r="T16" i="337"/>
  <c r="S16" i="337"/>
  <c r="P16" i="337"/>
  <c r="N16" i="337"/>
  <c r="O16" i="337"/>
  <c r="M16" i="337"/>
  <c r="J16" i="337"/>
  <c r="I16" i="337"/>
  <c r="T15" i="337"/>
  <c r="S15" i="337"/>
  <c r="P15" i="337"/>
  <c r="N15" i="337"/>
  <c r="O15" i="337"/>
  <c r="M15" i="337"/>
  <c r="J15" i="337"/>
  <c r="I15" i="337"/>
  <c r="T14" i="337"/>
  <c r="S14" i="337"/>
  <c r="P14" i="337"/>
  <c r="N14" i="337"/>
  <c r="O14" i="337"/>
  <c r="M14" i="337"/>
  <c r="J14" i="337"/>
  <c r="I14" i="337"/>
  <c r="T13" i="337"/>
  <c r="S13" i="337"/>
  <c r="P13" i="337"/>
  <c r="N13" i="337"/>
  <c r="O13" i="337"/>
  <c r="M13" i="337"/>
  <c r="J13" i="337"/>
  <c r="I13" i="337"/>
  <c r="T12" i="337"/>
  <c r="S12" i="337"/>
  <c r="P12" i="337"/>
  <c r="N12" i="337"/>
  <c r="O12" i="337"/>
  <c r="M12" i="337"/>
  <c r="J12" i="337"/>
  <c r="I12" i="337"/>
  <c r="T11" i="337"/>
  <c r="S11" i="337"/>
  <c r="P11" i="337"/>
  <c r="N11" i="337"/>
  <c r="O11" i="337"/>
  <c r="M11" i="337"/>
  <c r="J11" i="337"/>
  <c r="I11" i="337"/>
  <c r="T10" i="337"/>
  <c r="AC5" i="337"/>
  <c r="S10" i="337"/>
  <c r="P10" i="337"/>
  <c r="N10" i="337"/>
  <c r="O10" i="337"/>
  <c r="M10" i="337"/>
  <c r="J10" i="337"/>
  <c r="I10" i="337"/>
  <c r="T9" i="337"/>
  <c r="W5" i="337"/>
  <c r="S9" i="337"/>
  <c r="P9" i="337"/>
  <c r="N9" i="337"/>
  <c r="O9" i="337"/>
  <c r="M9" i="337"/>
  <c r="J9" i="337"/>
  <c r="I9" i="337"/>
  <c r="T8" i="337"/>
  <c r="S8" i="337"/>
  <c r="P8" i="337"/>
  <c r="N8" i="337"/>
  <c r="O8" i="337"/>
  <c r="M8" i="337"/>
  <c r="J8" i="337"/>
  <c r="I8" i="337"/>
  <c r="T7" i="337"/>
  <c r="Y5" i="337"/>
  <c r="S7" i="337"/>
  <c r="P7" i="337"/>
  <c r="N7" i="337"/>
  <c r="O7" i="337"/>
  <c r="M7" i="337"/>
  <c r="J7" i="337"/>
  <c r="I7" i="337"/>
  <c r="T6" i="337"/>
  <c r="S6" i="337"/>
  <c r="P6" i="337"/>
  <c r="N6" i="337"/>
  <c r="O6" i="337"/>
  <c r="M6" i="337"/>
  <c r="J6" i="337"/>
  <c r="I6" i="337"/>
  <c r="AH5" i="337"/>
  <c r="X6" i="337"/>
  <c r="AF6" i="337"/>
  <c r="AG5" i="337"/>
  <c r="T5" i="337"/>
  <c r="AE5" i="337"/>
  <c r="S5" i="337"/>
  <c r="P5" i="337"/>
  <c r="N5" i="337"/>
  <c r="O5" i="337"/>
  <c r="M5" i="337"/>
  <c r="J5" i="337"/>
  <c r="I5" i="337"/>
  <c r="E54" i="311"/>
  <c r="F54" i="311"/>
  <c r="P7" i="311"/>
  <c r="P54" i="311"/>
  <c r="H54" i="311"/>
  <c r="G54" i="311"/>
  <c r="I54" i="311"/>
  <c r="L54" i="311"/>
  <c r="K54" i="311"/>
  <c r="R54" i="311"/>
  <c r="T53" i="311"/>
  <c r="S53" i="311"/>
  <c r="N53" i="311"/>
  <c r="O53" i="311"/>
  <c r="M53" i="311"/>
  <c r="J53" i="311"/>
  <c r="I53" i="311"/>
  <c r="T52" i="311"/>
  <c r="S52" i="311"/>
  <c r="N52" i="311"/>
  <c r="O52" i="311"/>
  <c r="M52" i="311"/>
  <c r="J52" i="311"/>
  <c r="I52" i="311"/>
  <c r="T51" i="311"/>
  <c r="S51" i="311"/>
  <c r="N51" i="311"/>
  <c r="O51" i="311"/>
  <c r="M51" i="311"/>
  <c r="J51" i="311"/>
  <c r="I51" i="311"/>
  <c r="T50" i="311"/>
  <c r="S50" i="311"/>
  <c r="N50" i="311"/>
  <c r="O50" i="311"/>
  <c r="M50" i="311"/>
  <c r="J50" i="311"/>
  <c r="I50" i="311"/>
  <c r="T49" i="311"/>
  <c r="S49" i="311"/>
  <c r="N49" i="311"/>
  <c r="O49" i="311"/>
  <c r="M49" i="311"/>
  <c r="J49" i="311"/>
  <c r="I49" i="311"/>
  <c r="T48" i="311"/>
  <c r="S48" i="311"/>
  <c r="N48" i="311"/>
  <c r="O48" i="311"/>
  <c r="M48" i="311"/>
  <c r="J48" i="311"/>
  <c r="I48" i="311"/>
  <c r="T47" i="311"/>
  <c r="S47" i="311"/>
  <c r="N47" i="311"/>
  <c r="O47" i="311"/>
  <c r="M47" i="311"/>
  <c r="J47" i="311"/>
  <c r="I47" i="311"/>
  <c r="T46" i="311"/>
  <c r="S46" i="311"/>
  <c r="N46" i="311"/>
  <c r="O46" i="311"/>
  <c r="M46" i="311"/>
  <c r="J46" i="311"/>
  <c r="I46" i="311"/>
  <c r="T45" i="311"/>
  <c r="S45" i="311"/>
  <c r="N45" i="311"/>
  <c r="O45" i="311"/>
  <c r="M45" i="311"/>
  <c r="J45" i="311"/>
  <c r="I45" i="311"/>
  <c r="T44" i="311"/>
  <c r="S44" i="311"/>
  <c r="N44" i="311"/>
  <c r="O44" i="311"/>
  <c r="M44" i="311"/>
  <c r="J44" i="311"/>
  <c r="I44" i="311"/>
  <c r="T43" i="311"/>
  <c r="S43" i="311"/>
  <c r="N43" i="311"/>
  <c r="O43" i="311"/>
  <c r="M43" i="311"/>
  <c r="J43" i="311"/>
  <c r="I43" i="311"/>
  <c r="T42" i="311"/>
  <c r="S42" i="311"/>
  <c r="N42" i="311"/>
  <c r="O42" i="311"/>
  <c r="M42" i="311"/>
  <c r="J42" i="311"/>
  <c r="I42" i="311"/>
  <c r="T41" i="311"/>
  <c r="S41" i="311"/>
  <c r="N41" i="311"/>
  <c r="O41" i="311"/>
  <c r="M41" i="311"/>
  <c r="J41" i="311"/>
  <c r="I41" i="311"/>
  <c r="T40" i="311"/>
  <c r="S40" i="311"/>
  <c r="N40" i="311"/>
  <c r="O40" i="311"/>
  <c r="M40" i="311"/>
  <c r="J40" i="311"/>
  <c r="I40" i="311"/>
  <c r="T39" i="311"/>
  <c r="S39" i="311"/>
  <c r="N39" i="311"/>
  <c r="O39" i="311"/>
  <c r="M39" i="311"/>
  <c r="J39" i="311"/>
  <c r="I39" i="311"/>
  <c r="T38" i="311"/>
  <c r="S38" i="311"/>
  <c r="N38" i="311"/>
  <c r="O38" i="311"/>
  <c r="M38" i="311"/>
  <c r="J38" i="311"/>
  <c r="I38" i="311"/>
  <c r="T37" i="311"/>
  <c r="S37" i="311"/>
  <c r="N37" i="311"/>
  <c r="O37" i="311"/>
  <c r="M37" i="311"/>
  <c r="J37" i="311"/>
  <c r="I37" i="311"/>
  <c r="T36" i="311"/>
  <c r="S36" i="311"/>
  <c r="N36" i="311"/>
  <c r="O36" i="311"/>
  <c r="M36" i="311"/>
  <c r="J36" i="311"/>
  <c r="I36" i="311"/>
  <c r="T35" i="311"/>
  <c r="S35" i="311"/>
  <c r="N35" i="311"/>
  <c r="O35" i="311"/>
  <c r="M35" i="311"/>
  <c r="J35" i="311"/>
  <c r="I35" i="311"/>
  <c r="T34" i="311"/>
  <c r="S34" i="311"/>
  <c r="O34" i="311"/>
  <c r="J34" i="311"/>
  <c r="I34" i="311"/>
  <c r="T33" i="311"/>
  <c r="S33" i="311"/>
  <c r="N33" i="311"/>
  <c r="O33" i="311"/>
  <c r="M33" i="311"/>
  <c r="J33" i="311"/>
  <c r="I33" i="311"/>
  <c r="T32" i="311"/>
  <c r="S32" i="311"/>
  <c r="N32" i="311"/>
  <c r="O32" i="311"/>
  <c r="M32" i="311"/>
  <c r="J32" i="311"/>
  <c r="I32" i="311"/>
  <c r="T31" i="311"/>
  <c r="S31" i="311"/>
  <c r="N31" i="311"/>
  <c r="O31" i="311"/>
  <c r="M31" i="311"/>
  <c r="J31" i="311"/>
  <c r="I31" i="311"/>
  <c r="T30" i="311"/>
  <c r="S30" i="311"/>
  <c r="N30" i="311"/>
  <c r="O30" i="311"/>
  <c r="M30" i="311"/>
  <c r="J30" i="311"/>
  <c r="I30" i="311"/>
  <c r="T29" i="311"/>
  <c r="S29" i="311"/>
  <c r="N29" i="311"/>
  <c r="O29" i="311"/>
  <c r="M29" i="311"/>
  <c r="J29" i="311"/>
  <c r="I29" i="311"/>
  <c r="T28" i="311"/>
  <c r="S28" i="311"/>
  <c r="N28" i="311"/>
  <c r="O28" i="311"/>
  <c r="M28" i="311"/>
  <c r="J28" i="311"/>
  <c r="I28" i="311"/>
  <c r="T27" i="311"/>
  <c r="S27" i="311"/>
  <c r="N27" i="311"/>
  <c r="O27" i="311"/>
  <c r="M27" i="311"/>
  <c r="J27" i="311"/>
  <c r="I27" i="311"/>
  <c r="T26" i="311"/>
  <c r="S26" i="311"/>
  <c r="N26" i="311"/>
  <c r="O26" i="311"/>
  <c r="M26" i="311"/>
  <c r="J26" i="311"/>
  <c r="I26" i="311"/>
  <c r="T25" i="311"/>
  <c r="S25" i="311"/>
  <c r="N25" i="311"/>
  <c r="O25" i="311"/>
  <c r="M25" i="311"/>
  <c r="J25" i="311"/>
  <c r="I25" i="311"/>
  <c r="T24" i="311"/>
  <c r="S24" i="311"/>
  <c r="N24" i="311"/>
  <c r="O24" i="311"/>
  <c r="M24" i="311"/>
  <c r="J24" i="311"/>
  <c r="I24" i="311"/>
  <c r="T23" i="311"/>
  <c r="S23" i="311"/>
  <c r="N23" i="311"/>
  <c r="O23" i="311"/>
  <c r="M23" i="311"/>
  <c r="J23" i="311"/>
  <c r="I23" i="311"/>
  <c r="T22" i="311"/>
  <c r="S22" i="311"/>
  <c r="N22" i="311"/>
  <c r="O22" i="311"/>
  <c r="M22" i="311"/>
  <c r="J22" i="311"/>
  <c r="I22" i="311"/>
  <c r="T21" i="311"/>
  <c r="S21" i="311"/>
  <c r="N21" i="311"/>
  <c r="O21" i="311"/>
  <c r="M21" i="311"/>
  <c r="J21" i="311"/>
  <c r="I21" i="311"/>
  <c r="T20" i="311"/>
  <c r="S20" i="311"/>
  <c r="O20" i="311"/>
  <c r="J20" i="311"/>
  <c r="I20" i="311"/>
  <c r="T19" i="311"/>
  <c r="S19" i="311"/>
  <c r="N19" i="311"/>
  <c r="O19" i="311"/>
  <c r="M19" i="311"/>
  <c r="J19" i="311"/>
  <c r="I19" i="311"/>
  <c r="T18" i="311"/>
  <c r="S18" i="311"/>
  <c r="N18" i="311"/>
  <c r="O18" i="311"/>
  <c r="M18" i="311"/>
  <c r="J18" i="311"/>
  <c r="I18" i="311"/>
  <c r="T17" i="311"/>
  <c r="S17" i="311"/>
  <c r="N17" i="311"/>
  <c r="O17" i="311"/>
  <c r="M17" i="311"/>
  <c r="J17" i="311"/>
  <c r="I17" i="311"/>
  <c r="T16" i="311"/>
  <c r="S16" i="311"/>
  <c r="N16" i="311"/>
  <c r="O16" i="311"/>
  <c r="M16" i="311"/>
  <c r="J16" i="311"/>
  <c r="I16" i="311"/>
  <c r="T15" i="311"/>
  <c r="S15" i="311"/>
  <c r="N15" i="311"/>
  <c r="O15" i="311"/>
  <c r="M15" i="311"/>
  <c r="J15" i="311"/>
  <c r="I15" i="311"/>
  <c r="T14" i="311"/>
  <c r="S14" i="311"/>
  <c r="N14" i="311"/>
  <c r="O14" i="311"/>
  <c r="M14" i="311"/>
  <c r="J14" i="311"/>
  <c r="I14" i="311"/>
  <c r="T13" i="311"/>
  <c r="S13" i="311"/>
  <c r="N13" i="311"/>
  <c r="O13" i="311"/>
  <c r="M13" i="311"/>
  <c r="J13" i="311"/>
  <c r="I13" i="311"/>
  <c r="T12" i="311"/>
  <c r="S12" i="311"/>
  <c r="N12" i="311"/>
  <c r="O12" i="311"/>
  <c r="M12" i="311"/>
  <c r="J12" i="311"/>
  <c r="I12" i="311"/>
  <c r="T11" i="311"/>
  <c r="S11" i="311"/>
  <c r="N11" i="311"/>
  <c r="O11" i="311"/>
  <c r="M11" i="311"/>
  <c r="J11" i="311"/>
  <c r="I11" i="311"/>
  <c r="T10" i="311"/>
  <c r="AC5" i="311"/>
  <c r="S10" i="311"/>
  <c r="N10" i="311"/>
  <c r="O10" i="311"/>
  <c r="M10" i="311"/>
  <c r="J10" i="311"/>
  <c r="I10" i="311"/>
  <c r="T9" i="311"/>
  <c r="W5" i="311"/>
  <c r="S9" i="311"/>
  <c r="N9" i="311"/>
  <c r="O9" i="311"/>
  <c r="M9" i="311"/>
  <c r="J9" i="311"/>
  <c r="I9" i="311"/>
  <c r="T8" i="311"/>
  <c r="N8" i="311"/>
  <c r="O8" i="311"/>
  <c r="M8" i="311"/>
  <c r="J8" i="311"/>
  <c r="I8" i="311"/>
  <c r="T7" i="311"/>
  <c r="Y5" i="311"/>
  <c r="S7" i="311"/>
  <c r="N7" i="311"/>
  <c r="O7" i="311"/>
  <c r="M7" i="311"/>
  <c r="J7" i="311"/>
  <c r="I7" i="311"/>
  <c r="T6" i="311"/>
  <c r="AG5" i="311"/>
  <c r="S6" i="311"/>
  <c r="N6" i="311"/>
  <c r="O6" i="311"/>
  <c r="M6" i="311"/>
  <c r="J6" i="311"/>
  <c r="I6" i="311"/>
  <c r="AH5" i="311"/>
  <c r="AB6" i="311"/>
  <c r="T5" i="311"/>
  <c r="AE5" i="311"/>
  <c r="S5" i="311"/>
  <c r="N5" i="311"/>
  <c r="O5" i="311"/>
  <c r="M5" i="311"/>
  <c r="J5" i="311"/>
  <c r="I5" i="311"/>
  <c r="AD6" i="337"/>
  <c r="Z6" i="337"/>
  <c r="V6" i="338"/>
  <c r="AB6" i="338"/>
  <c r="N54" i="338"/>
  <c r="O54" i="338"/>
  <c r="X6" i="338"/>
  <c r="P54" i="338"/>
  <c r="P54" i="339"/>
  <c r="V6" i="340"/>
  <c r="AB6" i="340"/>
  <c r="X6" i="340"/>
  <c r="AD6" i="340"/>
  <c r="Z6" i="340"/>
  <c r="X6" i="341"/>
  <c r="P54" i="341"/>
  <c r="V6" i="342"/>
  <c r="AB6" i="342"/>
  <c r="X6" i="342"/>
  <c r="AD6" i="342"/>
  <c r="Z6" i="342"/>
  <c r="X6" i="343"/>
  <c r="AD6" i="343"/>
  <c r="P54" i="343"/>
  <c r="Z6" i="343"/>
  <c r="P5" i="344"/>
  <c r="V6" i="344"/>
  <c r="AB6" i="344"/>
  <c r="P22" i="344"/>
  <c r="P25" i="344"/>
  <c r="P28" i="344"/>
  <c r="P31" i="344"/>
  <c r="P35" i="344"/>
  <c r="P38" i="344"/>
  <c r="P41" i="344"/>
  <c r="P44" i="344"/>
  <c r="P47" i="344"/>
  <c r="P50" i="344"/>
  <c r="P53" i="344"/>
  <c r="N54" i="344"/>
  <c r="O54" i="344"/>
  <c r="X6" i="344"/>
  <c r="P6" i="344"/>
  <c r="P7" i="344"/>
  <c r="P10" i="344"/>
  <c r="P13" i="344"/>
  <c r="P16" i="344"/>
  <c r="P19" i="344"/>
  <c r="P20" i="344"/>
  <c r="P23" i="344"/>
  <c r="P26" i="344"/>
  <c r="P29" i="344"/>
  <c r="P32" i="344"/>
  <c r="P36" i="344"/>
  <c r="P39" i="344"/>
  <c r="P42" i="344"/>
  <c r="P45" i="344"/>
  <c r="P48" i="344"/>
  <c r="P51" i="344"/>
  <c r="J54" i="344"/>
  <c r="P54" i="344"/>
  <c r="AD6" i="345"/>
  <c r="AF6" i="345"/>
  <c r="V6" i="345"/>
  <c r="AB6" i="345"/>
  <c r="X6" i="345"/>
  <c r="AH6" i="345"/>
  <c r="N54" i="346"/>
  <c r="O54" i="346"/>
  <c r="X6" i="346"/>
  <c r="AD6" i="346"/>
  <c r="P54" i="346"/>
  <c r="Z6" i="346"/>
  <c r="X6" i="347"/>
  <c r="V6" i="348"/>
  <c r="AB6" i="348"/>
  <c r="X6" i="348"/>
  <c r="P54" i="348"/>
  <c r="P50" i="349"/>
  <c r="P46" i="349"/>
  <c r="P33" i="349"/>
  <c r="P34" i="349"/>
  <c r="P38" i="349"/>
  <c r="P42" i="349"/>
  <c r="P47" i="349"/>
  <c r="P51" i="349"/>
  <c r="AE5" i="349"/>
  <c r="P54" i="349"/>
  <c r="I54" i="349"/>
  <c r="V6" i="349"/>
  <c r="AB6" i="349"/>
  <c r="M54" i="349"/>
  <c r="N54" i="349"/>
  <c r="O54" i="349"/>
  <c r="X6" i="349"/>
  <c r="AH6" i="349"/>
  <c r="X6" i="350"/>
  <c r="AD6" i="350"/>
  <c r="P54" i="350"/>
  <c r="Z6" i="350"/>
  <c r="X6" i="351"/>
  <c r="AD6" i="351"/>
  <c r="Z6" i="351"/>
  <c r="AH6" i="351"/>
  <c r="AI5" i="352"/>
  <c r="W6" i="352"/>
  <c r="N54" i="352"/>
  <c r="O54" i="352"/>
  <c r="X6" i="352"/>
  <c r="AD6" i="352"/>
  <c r="P54" i="352"/>
  <c r="Z6" i="352"/>
  <c r="V6" i="353"/>
  <c r="AB6" i="353"/>
  <c r="X6" i="353"/>
  <c r="AD6" i="353"/>
  <c r="P54" i="353"/>
  <c r="Z6" i="353"/>
  <c r="X6" i="354"/>
  <c r="AD6" i="354"/>
  <c r="P54" i="354"/>
  <c r="Z6" i="354"/>
  <c r="AI5" i="355"/>
  <c r="AG6" i="355"/>
  <c r="AA6" i="355"/>
  <c r="X6" i="355"/>
  <c r="AK6" i="355"/>
  <c r="AJ6" i="355"/>
  <c r="AE6" i="355"/>
  <c r="Y6" i="355"/>
  <c r="N54" i="356"/>
  <c r="O54" i="356"/>
  <c r="X6" i="356"/>
  <c r="P54" i="356"/>
  <c r="P19" i="311"/>
  <c r="P36" i="311"/>
  <c r="M54" i="311"/>
  <c r="P24" i="311"/>
  <c r="P28" i="311"/>
  <c r="P44" i="357"/>
  <c r="P47" i="357"/>
  <c r="P50" i="357"/>
  <c r="P53" i="357"/>
  <c r="N54" i="357"/>
  <c r="O54" i="357"/>
  <c r="X6" i="357"/>
  <c r="AD6" i="357"/>
  <c r="P54" i="357"/>
  <c r="Z6" i="357"/>
  <c r="P47" i="358"/>
  <c r="P50" i="358"/>
  <c r="P53" i="358"/>
  <c r="N54" i="358"/>
  <c r="O54" i="358"/>
  <c r="X6" i="358"/>
  <c r="AD6" i="358"/>
  <c r="P54" i="358"/>
  <c r="Z6" i="358"/>
  <c r="P25" i="311"/>
  <c r="P44" i="311"/>
  <c r="P12" i="311"/>
  <c r="P37" i="311"/>
  <c r="P30" i="311"/>
  <c r="P46" i="311"/>
  <c r="P47" i="311"/>
  <c r="P29" i="311"/>
  <c r="P20" i="311"/>
  <c r="P8" i="311"/>
  <c r="P5" i="311"/>
  <c r="P13" i="311"/>
  <c r="P27" i="311"/>
  <c r="P42" i="311"/>
  <c r="P38" i="311"/>
  <c r="J54" i="311"/>
  <c r="P9" i="311"/>
  <c r="P34" i="311"/>
  <c r="P18" i="311"/>
  <c r="T54" i="311"/>
  <c r="P45" i="311"/>
  <c r="P33" i="311"/>
  <c r="P39" i="311"/>
  <c r="P26" i="311"/>
  <c r="P31" i="311"/>
  <c r="P15" i="311"/>
  <c r="P40" i="311"/>
  <c r="N54" i="311"/>
  <c r="O54" i="311"/>
  <c r="P35" i="311"/>
  <c r="P17" i="311"/>
  <c r="P50" i="311"/>
  <c r="P21" i="311"/>
  <c r="P23" i="311"/>
  <c r="P49" i="311"/>
  <c r="X6" i="359"/>
  <c r="AD6" i="359"/>
  <c r="P54" i="359"/>
  <c r="Z6" i="359"/>
  <c r="AE5" i="360"/>
  <c r="AG5" i="360"/>
  <c r="V6" i="360"/>
  <c r="AB6" i="360"/>
  <c r="M54" i="360"/>
  <c r="X6" i="360"/>
  <c r="AC5" i="360"/>
  <c r="P9" i="360"/>
  <c r="W5" i="360"/>
  <c r="AI5" i="360"/>
  <c r="AG6" i="360"/>
  <c r="W6" i="360"/>
  <c r="P47" i="360"/>
  <c r="P28" i="360"/>
  <c r="P44" i="360"/>
  <c r="P25" i="360"/>
  <c r="P30" i="360"/>
  <c r="P33" i="360"/>
  <c r="P39" i="360"/>
  <c r="P13" i="360"/>
  <c r="P26" i="360"/>
  <c r="P34" i="360"/>
  <c r="P41" i="360"/>
  <c r="P22" i="360"/>
  <c r="P38" i="360"/>
  <c r="P18" i="360"/>
  <c r="P54" i="360"/>
  <c r="P10" i="360"/>
  <c r="P53" i="360"/>
  <c r="P35" i="360"/>
  <c r="P15" i="360"/>
  <c r="P5" i="360"/>
  <c r="P50" i="360"/>
  <c r="P31" i="360"/>
  <c r="P12" i="360"/>
  <c r="T54" i="360"/>
  <c r="P7" i="360"/>
  <c r="P14" i="360"/>
  <c r="P23" i="360"/>
  <c r="P48" i="360"/>
  <c r="P52" i="360"/>
  <c r="P8" i="360"/>
  <c r="P11" i="360"/>
  <c r="P19" i="360"/>
  <c r="P20" i="360"/>
  <c r="P27" i="360"/>
  <c r="P45" i="360"/>
  <c r="P6" i="360"/>
  <c r="P24" i="360"/>
  <c r="P37" i="360"/>
  <c r="P49" i="360"/>
  <c r="P16" i="360"/>
  <c r="P21" i="360"/>
  <c r="P42" i="360"/>
  <c r="P46" i="360"/>
  <c r="J54" i="360"/>
  <c r="P36" i="360"/>
  <c r="P43" i="360"/>
  <c r="P17" i="360"/>
  <c r="P29" i="360"/>
  <c r="P32" i="360"/>
  <c r="P40" i="360"/>
  <c r="P51" i="360"/>
  <c r="P16" i="361"/>
  <c r="P28" i="361"/>
  <c r="P40" i="361"/>
  <c r="P52" i="361"/>
  <c r="P7" i="361"/>
  <c r="P18" i="361"/>
  <c r="P21" i="361"/>
  <c r="P30" i="361"/>
  <c r="P43" i="361"/>
  <c r="P53" i="361"/>
  <c r="J54" i="361"/>
  <c r="P15" i="361"/>
  <c r="P38" i="361"/>
  <c r="P49" i="361"/>
  <c r="P5" i="361"/>
  <c r="P9" i="361"/>
  <c r="P24" i="361"/>
  <c r="P33" i="361"/>
  <c r="P34" i="361"/>
  <c r="P44" i="361"/>
  <c r="P11" i="361"/>
  <c r="P25" i="361"/>
  <c r="P35" i="361"/>
  <c r="P45" i="361"/>
  <c r="P6" i="361"/>
  <c r="P14" i="361"/>
  <c r="P26" i="361"/>
  <c r="P36" i="361"/>
  <c r="P47" i="361"/>
  <c r="M54" i="361"/>
  <c r="P8" i="361"/>
  <c r="P12" i="361"/>
  <c r="P17" i="361"/>
  <c r="P22" i="361"/>
  <c r="P27" i="361"/>
  <c r="P31" i="361"/>
  <c r="P37" i="361"/>
  <c r="P41" i="361"/>
  <c r="P46" i="361"/>
  <c r="P50" i="361"/>
  <c r="P13" i="361"/>
  <c r="P23" i="361"/>
  <c r="P32" i="361"/>
  <c r="P42" i="361"/>
  <c r="P51" i="361"/>
  <c r="AC5" i="361"/>
  <c r="N54" i="361"/>
  <c r="O54" i="361"/>
  <c r="P10" i="361"/>
  <c r="P19" i="361"/>
  <c r="P20" i="361"/>
  <c r="P29" i="361"/>
  <c r="P39" i="361"/>
  <c r="P48" i="361"/>
  <c r="I54" i="361"/>
  <c r="X6" i="361"/>
  <c r="AD6" i="361"/>
  <c r="P54" i="361"/>
  <c r="Z6" i="361"/>
  <c r="AE5" i="362"/>
  <c r="T54" i="362"/>
  <c r="P8" i="362"/>
  <c r="P11" i="362"/>
  <c r="P14" i="362"/>
  <c r="P17" i="362"/>
  <c r="P21" i="362"/>
  <c r="P24" i="362"/>
  <c r="P27" i="362"/>
  <c r="P30" i="362"/>
  <c r="P33" i="362"/>
  <c r="P34" i="362"/>
  <c r="P37" i="362"/>
  <c r="P40" i="362"/>
  <c r="P43" i="362"/>
  <c r="P46" i="362"/>
  <c r="P49" i="362"/>
  <c r="P52" i="362"/>
  <c r="P5" i="362"/>
  <c r="P9" i="362"/>
  <c r="P12" i="362"/>
  <c r="P15" i="362"/>
  <c r="P18" i="362"/>
  <c r="P22" i="362"/>
  <c r="P25" i="362"/>
  <c r="P28" i="362"/>
  <c r="P31" i="362"/>
  <c r="P35" i="362"/>
  <c r="P38" i="362"/>
  <c r="P41" i="362"/>
  <c r="P44" i="362"/>
  <c r="P47" i="362"/>
  <c r="P50" i="362"/>
  <c r="P53" i="362"/>
  <c r="N54" i="362"/>
  <c r="O54" i="362"/>
  <c r="X6" i="362"/>
  <c r="P6" i="362"/>
  <c r="P7" i="362"/>
  <c r="P10" i="362"/>
  <c r="P13" i="362"/>
  <c r="P16" i="362"/>
  <c r="P19" i="362"/>
  <c r="P20" i="362"/>
  <c r="P23" i="362"/>
  <c r="P26" i="362"/>
  <c r="P29" i="362"/>
  <c r="P32" i="362"/>
  <c r="P36" i="362"/>
  <c r="P39" i="362"/>
  <c r="P42" i="362"/>
  <c r="P45" i="362"/>
  <c r="P48" i="362"/>
  <c r="P51" i="362"/>
  <c r="J54" i="362"/>
  <c r="V6" i="362"/>
  <c r="AD6" i="362"/>
  <c r="Z6" i="362"/>
  <c r="AB6" i="362"/>
  <c r="AH6" i="362"/>
  <c r="I54" i="364"/>
  <c r="V6" i="364"/>
  <c r="AB6" i="364"/>
  <c r="X6" i="364"/>
  <c r="AD6" i="364"/>
  <c r="Z6" i="364"/>
  <c r="AI5" i="364"/>
  <c r="AA6" i="364"/>
  <c r="P50" i="364"/>
  <c r="P38" i="364"/>
  <c r="P49" i="364"/>
  <c r="P36" i="364"/>
  <c r="P47" i="364"/>
  <c r="P28" i="364"/>
  <c r="P42" i="364"/>
  <c r="P41" i="364"/>
  <c r="P39" i="364"/>
  <c r="P25" i="364"/>
  <c r="P6" i="364"/>
  <c r="P27" i="364"/>
  <c r="P18" i="364"/>
  <c r="P34" i="364"/>
  <c r="P9" i="364"/>
  <c r="N54" i="364"/>
  <c r="O54" i="364"/>
  <c r="P33" i="364"/>
  <c r="P21" i="364"/>
  <c r="P44" i="364"/>
  <c r="P12" i="364"/>
  <c r="P37" i="364"/>
  <c r="P53" i="364"/>
  <c r="P54" i="364"/>
  <c r="P26" i="364"/>
  <c r="P14" i="364"/>
  <c r="P32" i="364"/>
  <c r="P43" i="364"/>
  <c r="P52" i="364"/>
  <c r="P46" i="364"/>
  <c r="P8" i="364"/>
  <c r="P19" i="364"/>
  <c r="P20" i="364"/>
  <c r="P23" i="364"/>
  <c r="P15" i="364"/>
  <c r="P31" i="364"/>
  <c r="P5" i="364"/>
  <c r="P16" i="364"/>
  <c r="P24" i="364"/>
  <c r="P29" i="364"/>
  <c r="P48" i="364"/>
  <c r="P10" i="364"/>
  <c r="P13" i="364"/>
  <c r="P35" i="364"/>
  <c r="P7" i="364"/>
  <c r="P17" i="364"/>
  <c r="P22" i="364"/>
  <c r="P30" i="364"/>
  <c r="P40" i="364"/>
  <c r="P45" i="364"/>
  <c r="P11" i="364"/>
  <c r="P51" i="364"/>
  <c r="AC6" i="364"/>
  <c r="AJ6" i="364"/>
  <c r="P33" i="365"/>
  <c r="P21" i="365"/>
  <c r="P6" i="365"/>
  <c r="P11" i="365"/>
  <c r="P26" i="365"/>
  <c r="P50" i="365"/>
  <c r="P13" i="365"/>
  <c r="P27" i="365"/>
  <c r="P14" i="365"/>
  <c r="P19" i="365"/>
  <c r="P20" i="365"/>
  <c r="P32" i="365"/>
  <c r="P35" i="365"/>
  <c r="P44" i="365"/>
  <c r="P51" i="365"/>
  <c r="P28" i="365"/>
  <c r="P37" i="365"/>
  <c r="P45" i="365"/>
  <c r="P53" i="365"/>
  <c r="J54" i="365"/>
  <c r="P8" i="365"/>
  <c r="P15" i="365"/>
  <c r="P22" i="365"/>
  <c r="P29" i="365"/>
  <c r="P38" i="365"/>
  <c r="P46" i="365"/>
  <c r="P9" i="365"/>
  <c r="P16" i="365"/>
  <c r="P23" i="365"/>
  <c r="P39" i="365"/>
  <c r="P48" i="365"/>
  <c r="P5" i="365"/>
  <c r="P10" i="365"/>
  <c r="P17" i="365"/>
  <c r="P25" i="365"/>
  <c r="P31" i="365"/>
  <c r="P40" i="365"/>
  <c r="P49" i="365"/>
  <c r="P34" i="365"/>
  <c r="P42" i="365"/>
  <c r="P43" i="365"/>
  <c r="N54" i="365"/>
  <c r="O54" i="365"/>
  <c r="P7" i="365"/>
  <c r="P12" i="365"/>
  <c r="P18" i="365"/>
  <c r="P24" i="365"/>
  <c r="P30" i="365"/>
  <c r="P36" i="365"/>
  <c r="P41" i="365"/>
  <c r="P47" i="365"/>
  <c r="P52" i="365"/>
  <c r="P54" i="365"/>
  <c r="M54" i="365"/>
  <c r="V6" i="365"/>
  <c r="AB6" i="365"/>
  <c r="X6" i="365"/>
  <c r="AD6" i="365"/>
  <c r="Z6" i="365"/>
  <c r="AH6" i="365"/>
  <c r="X6" i="366"/>
  <c r="Z6" i="366"/>
  <c r="W6" i="366"/>
  <c r="P22" i="366"/>
  <c r="P23" i="366"/>
  <c r="P30" i="366"/>
  <c r="P31" i="366"/>
  <c r="V6" i="366"/>
  <c r="AD6" i="366"/>
  <c r="AH6" i="366"/>
  <c r="I54" i="366"/>
  <c r="P6" i="366"/>
  <c r="P7" i="366"/>
  <c r="P14" i="366"/>
  <c r="P15" i="366"/>
  <c r="P34" i="366"/>
  <c r="P35" i="366"/>
  <c r="P42" i="366"/>
  <c r="P43" i="366"/>
  <c r="P50" i="366"/>
  <c r="P51" i="366"/>
  <c r="AH6" i="364"/>
  <c r="AB6" i="343"/>
  <c r="P52" i="344"/>
  <c r="I54" i="344"/>
  <c r="P51" i="346"/>
  <c r="P52" i="346"/>
  <c r="P53" i="346"/>
  <c r="AF6" i="347"/>
  <c r="N54" i="347"/>
  <c r="O54" i="347"/>
  <c r="M54" i="348"/>
  <c r="AI5" i="353"/>
  <c r="AC6" i="353"/>
  <c r="AC6" i="355"/>
  <c r="W6" i="355"/>
  <c r="AI6" i="355"/>
  <c r="AF6" i="311"/>
  <c r="I54" i="337"/>
  <c r="AF6" i="338"/>
  <c r="AH6" i="338"/>
  <c r="P51" i="340"/>
  <c r="I54" i="340"/>
  <c r="T54" i="342"/>
  <c r="M54" i="342"/>
  <c r="P34" i="343"/>
  <c r="P35" i="343"/>
  <c r="P36" i="343"/>
  <c r="P37" i="343"/>
  <c r="P38" i="343"/>
  <c r="P39" i="343"/>
  <c r="P40" i="343"/>
  <c r="P41" i="343"/>
  <c r="P42" i="343"/>
  <c r="P43" i="343"/>
  <c r="P44" i="343"/>
  <c r="P45" i="343"/>
  <c r="P46" i="343"/>
  <c r="P47" i="343"/>
  <c r="P48" i="343"/>
  <c r="P49" i="343"/>
  <c r="P50" i="343"/>
  <c r="P51" i="343"/>
  <c r="P52" i="343"/>
  <c r="P53" i="343"/>
  <c r="P17" i="344"/>
  <c r="P18" i="344"/>
  <c r="P27" i="344"/>
  <c r="P37" i="344"/>
  <c r="P49" i="344"/>
  <c r="N54" i="345"/>
  <c r="O54" i="345"/>
  <c r="M54" i="346"/>
  <c r="X6" i="311"/>
  <c r="AD6" i="347"/>
  <c r="AD6" i="311"/>
  <c r="N54" i="341"/>
  <c r="O54" i="341"/>
  <c r="N54" i="342"/>
  <c r="O54" i="342"/>
  <c r="P46" i="344"/>
  <c r="N54" i="348"/>
  <c r="O54" i="348"/>
  <c r="AI5" i="354"/>
  <c r="AG6" i="354"/>
  <c r="V6" i="311"/>
  <c r="J54" i="342"/>
  <c r="P54" i="342"/>
  <c r="AF6" i="343"/>
  <c r="V6" i="347"/>
  <c r="J54" i="348"/>
  <c r="Z6" i="311"/>
  <c r="P52" i="342"/>
  <c r="P53" i="342"/>
  <c r="Z6" i="347"/>
  <c r="AH6" i="347"/>
  <c r="P38" i="348"/>
  <c r="P39" i="348"/>
  <c r="P40" i="348"/>
  <c r="P41" i="348"/>
  <c r="P42" i="348"/>
  <c r="P43" i="348"/>
  <c r="P44" i="348"/>
  <c r="P45" i="348"/>
  <c r="P46" i="348"/>
  <c r="P47" i="348"/>
  <c r="P48" i="348"/>
  <c r="P49" i="348"/>
  <c r="P50" i="348"/>
  <c r="P51" i="348"/>
  <c r="P52" i="348"/>
  <c r="P53" i="348"/>
  <c r="P20" i="342"/>
  <c r="P21" i="342"/>
  <c r="P22" i="342"/>
  <c r="P23" i="342"/>
  <c r="P24" i="342"/>
  <c r="P25" i="342"/>
  <c r="P26" i="342"/>
  <c r="P27" i="342"/>
  <c r="P28" i="342"/>
  <c r="P29" i="342"/>
  <c r="P30" i="342"/>
  <c r="P31" i="342"/>
  <c r="P32" i="342"/>
  <c r="P18" i="345"/>
  <c r="P20" i="348"/>
  <c r="P21" i="348"/>
  <c r="P22" i="348"/>
  <c r="P23" i="348"/>
  <c r="P24" i="348"/>
  <c r="P25" i="348"/>
  <c r="P26" i="348"/>
  <c r="P27" i="348"/>
  <c r="P28" i="348"/>
  <c r="P29" i="348"/>
  <c r="P30" i="348"/>
  <c r="P31" i="348"/>
  <c r="P32" i="348"/>
  <c r="T54" i="350"/>
  <c r="N54" i="350"/>
  <c r="O54" i="350"/>
  <c r="AF6" i="352"/>
  <c r="I54" i="357"/>
  <c r="M54" i="357"/>
  <c r="W5" i="362"/>
  <c r="J54" i="349"/>
  <c r="V6" i="352"/>
  <c r="M54" i="352"/>
  <c r="P20" i="354"/>
  <c r="P21" i="354"/>
  <c r="P22" i="354"/>
  <c r="P23" i="354"/>
  <c r="P24" i="354"/>
  <c r="P25" i="354"/>
  <c r="P26" i="354"/>
  <c r="P27" i="354"/>
  <c r="P28" i="354"/>
  <c r="J54" i="354"/>
  <c r="P19" i="355"/>
  <c r="P33" i="355"/>
  <c r="P32" i="355"/>
  <c r="P31" i="355"/>
  <c r="P30" i="355"/>
  <c r="P29" i="355"/>
  <c r="P28" i="355"/>
  <c r="P27" i="355"/>
  <c r="P26" i="355"/>
  <c r="P25" i="355"/>
  <c r="P24" i="355"/>
  <c r="P23" i="355"/>
  <c r="P22" i="355"/>
  <c r="P21" i="355"/>
  <c r="P20" i="355"/>
  <c r="P54" i="355"/>
  <c r="W5" i="358"/>
  <c r="P52" i="349"/>
  <c r="P53" i="349"/>
  <c r="N54" i="353"/>
  <c r="O54" i="353"/>
  <c r="P7" i="354"/>
  <c r="P8" i="354"/>
  <c r="P9" i="354"/>
  <c r="P10" i="354"/>
  <c r="P11" i="354"/>
  <c r="P12" i="354"/>
  <c r="P13" i="354"/>
  <c r="P14" i="354"/>
  <c r="P15" i="354"/>
  <c r="P29" i="354"/>
  <c r="P30" i="354"/>
  <c r="P31" i="354"/>
  <c r="P32" i="354"/>
  <c r="P33" i="354"/>
  <c r="P16" i="355"/>
  <c r="AE5" i="361"/>
  <c r="AI5" i="361"/>
  <c r="AA6" i="361"/>
  <c r="AG6" i="361"/>
  <c r="J54" i="353"/>
  <c r="P16" i="354"/>
  <c r="P17" i="354"/>
  <c r="P18" i="354"/>
  <c r="P19" i="354"/>
  <c r="P15" i="355"/>
  <c r="J54" i="355"/>
  <c r="W5" i="356"/>
  <c r="AE5" i="357"/>
  <c r="V6" i="358"/>
  <c r="AH6" i="358"/>
  <c r="P10" i="349"/>
  <c r="P20" i="349"/>
  <c r="P21" i="349"/>
  <c r="P22" i="349"/>
  <c r="P23" i="349"/>
  <c r="P24" i="349"/>
  <c r="P25" i="349"/>
  <c r="P26" i="349"/>
  <c r="P27" i="349"/>
  <c r="P28" i="349"/>
  <c r="P29" i="349"/>
  <c r="P30" i="349"/>
  <c r="P31" i="349"/>
  <c r="P32" i="349"/>
  <c r="P48" i="349"/>
  <c r="P40" i="353"/>
  <c r="P41" i="353"/>
  <c r="P42" i="353"/>
  <c r="P43" i="353"/>
  <c r="P44" i="353"/>
  <c r="P45" i="353"/>
  <c r="P46" i="353"/>
  <c r="P47" i="353"/>
  <c r="P48" i="353"/>
  <c r="P49" i="353"/>
  <c r="P50" i="353"/>
  <c r="P51" i="353"/>
  <c r="P52" i="353"/>
  <c r="P14" i="355"/>
  <c r="P34" i="355"/>
  <c r="P35" i="355"/>
  <c r="P36" i="355"/>
  <c r="P37" i="355"/>
  <c r="P38" i="355"/>
  <c r="P39" i="355"/>
  <c r="P40" i="355"/>
  <c r="P41" i="355"/>
  <c r="P42" i="355"/>
  <c r="P43" i="355"/>
  <c r="P44" i="355"/>
  <c r="P45" i="355"/>
  <c r="P46" i="355"/>
  <c r="P47" i="355"/>
  <c r="P48" i="355"/>
  <c r="P49" i="355"/>
  <c r="P50" i="355"/>
  <c r="P51" i="355"/>
  <c r="P52" i="355"/>
  <c r="P53" i="355"/>
  <c r="AF6" i="356"/>
  <c r="AB6" i="356"/>
  <c r="Z6" i="356"/>
  <c r="V6" i="356"/>
  <c r="Y5" i="356"/>
  <c r="AI5" i="356"/>
  <c r="AC5" i="365"/>
  <c r="M54" i="362"/>
  <c r="AF6" i="359"/>
  <c r="P49" i="359"/>
  <c r="P50" i="359"/>
  <c r="P51" i="359"/>
  <c r="P52" i="359"/>
  <c r="P53" i="359"/>
  <c r="I54" i="355"/>
  <c r="AJ6" i="353"/>
  <c r="AG6" i="353"/>
  <c r="W6" i="353"/>
  <c r="AE6" i="353"/>
  <c r="AA6" i="353"/>
  <c r="AK6" i="353"/>
  <c r="AH6" i="352"/>
  <c r="AI5" i="357"/>
  <c r="AA6" i="357"/>
  <c r="Y6" i="354"/>
  <c r="AI5" i="358"/>
  <c r="AG6" i="358"/>
  <c r="AI5" i="365"/>
  <c r="AG6" i="365"/>
  <c r="AC6" i="365"/>
  <c r="AH6" i="356"/>
  <c r="W6" i="365"/>
  <c r="AE6" i="365"/>
  <c r="AK6" i="365"/>
  <c r="AJ6" i="365"/>
  <c r="Y6" i="365"/>
  <c r="AA6" i="365"/>
  <c r="Y6" i="358"/>
  <c r="AE6" i="358"/>
  <c r="Y6" i="357"/>
  <c r="AG6" i="357"/>
  <c r="AK6" i="357"/>
  <c r="AJ6" i="357"/>
  <c r="W6" i="357"/>
  <c r="AE6" i="357"/>
  <c r="P49" i="366"/>
  <c r="P41" i="366"/>
  <c r="P54" i="366"/>
  <c r="P13" i="366"/>
  <c r="P29" i="366"/>
  <c r="P21" i="366"/>
  <c r="P48" i="366"/>
  <c r="N54" i="366"/>
  <c r="O54" i="366"/>
  <c r="P12" i="366"/>
  <c r="P20" i="366"/>
  <c r="P40" i="366"/>
  <c r="P28" i="366"/>
  <c r="P47" i="366"/>
  <c r="P39" i="366"/>
  <c r="P19" i="366"/>
  <c r="P11" i="366"/>
  <c r="P27" i="366"/>
  <c r="J54" i="366"/>
  <c r="P46" i="366"/>
  <c r="P38" i="366"/>
  <c r="P18" i="366"/>
  <c r="P10" i="366"/>
  <c r="P5" i="366"/>
  <c r="P26" i="366"/>
  <c r="P53" i="366"/>
  <c r="P45" i="366"/>
  <c r="P37" i="366"/>
  <c r="P17" i="366"/>
  <c r="P9" i="366"/>
  <c r="P33" i="366"/>
  <c r="P25" i="366"/>
  <c r="P52" i="366"/>
  <c r="P44" i="366"/>
  <c r="P36" i="366"/>
  <c r="P16" i="366"/>
  <c r="P8" i="366"/>
  <c r="P32" i="366"/>
  <c r="AC6" i="366"/>
  <c r="AJ6" i="366"/>
  <c r="AE6" i="366"/>
  <c r="AG6" i="366"/>
  <c r="Y6" i="366"/>
  <c r="AA6" i="366"/>
  <c r="AK6" i="366"/>
  <c r="AI6" i="366"/>
  <c r="AF6" i="367"/>
  <c r="X6" i="367"/>
  <c r="P18" i="367"/>
  <c r="P12" i="367"/>
  <c r="P11" i="367"/>
  <c r="P10" i="367"/>
  <c r="P19" i="367"/>
  <c r="P9" i="367"/>
  <c r="P17" i="367"/>
  <c r="P6" i="367"/>
  <c r="P8" i="367"/>
  <c r="P16" i="367"/>
  <c r="P7" i="367"/>
  <c r="P15" i="367"/>
  <c r="P14" i="367"/>
  <c r="P13" i="367"/>
  <c r="P20" i="367"/>
  <c r="P21" i="367"/>
  <c r="P22" i="367"/>
  <c r="P23" i="367"/>
  <c r="P24" i="367"/>
  <c r="P25" i="367"/>
  <c r="P26" i="367"/>
  <c r="P27" i="367"/>
  <c r="P28" i="367"/>
  <c r="P29" i="367"/>
  <c r="P30" i="367"/>
  <c r="P31" i="367"/>
  <c r="P32" i="367"/>
  <c r="P33" i="367"/>
  <c r="AC5" i="367"/>
  <c r="AI5" i="367"/>
  <c r="AC6" i="367"/>
  <c r="AG6" i="367"/>
  <c r="Z6" i="367"/>
  <c r="M54" i="367"/>
  <c r="N54" i="367"/>
  <c r="O54" i="367"/>
  <c r="AB6" i="367"/>
  <c r="P54" i="367"/>
  <c r="V6" i="367"/>
  <c r="AH6" i="367"/>
  <c r="P5" i="367"/>
  <c r="P34" i="367"/>
  <c r="P35" i="367"/>
  <c r="P36" i="367"/>
  <c r="P37" i="367"/>
  <c r="P38" i="367"/>
  <c r="P39" i="367"/>
  <c r="P40" i="367"/>
  <c r="P41" i="367"/>
  <c r="P42" i="367"/>
  <c r="P43" i="367"/>
  <c r="P44" i="367"/>
  <c r="P45" i="367"/>
  <c r="P46" i="367"/>
  <c r="P47" i="367"/>
  <c r="P48" i="367"/>
  <c r="P49" i="367"/>
  <c r="P50" i="367"/>
  <c r="P51" i="367"/>
  <c r="P52" i="367"/>
  <c r="P53" i="367"/>
  <c r="J54" i="367"/>
  <c r="W6" i="367"/>
  <c r="AG5" i="368"/>
  <c r="AC5" i="368"/>
  <c r="AI5" i="368"/>
  <c r="P42" i="368"/>
  <c r="P41" i="368"/>
  <c r="P50" i="368"/>
  <c r="J54" i="368"/>
  <c r="P39" i="368"/>
  <c r="P49" i="368"/>
  <c r="P6" i="368"/>
  <c r="P34" i="368"/>
  <c r="P47" i="368"/>
  <c r="T54" i="368"/>
  <c r="I54" i="368"/>
  <c r="P20" i="368"/>
  <c r="P21" i="368"/>
  <c r="P22" i="368"/>
  <c r="P23" i="368"/>
  <c r="P24" i="368"/>
  <c r="P25" i="368"/>
  <c r="P26" i="368"/>
  <c r="P27" i="368"/>
  <c r="P28" i="368"/>
  <c r="P29" i="368"/>
  <c r="P30" i="368"/>
  <c r="P31" i="368"/>
  <c r="P32" i="368"/>
  <c r="P33" i="368"/>
  <c r="P40" i="368"/>
  <c r="P48" i="368"/>
  <c r="P7" i="368"/>
  <c r="P8" i="368"/>
  <c r="P9" i="368"/>
  <c r="P10" i="368"/>
  <c r="P11" i="368"/>
  <c r="P12" i="368"/>
  <c r="P13" i="368"/>
  <c r="P14" i="368"/>
  <c r="P15" i="368"/>
  <c r="P16" i="368"/>
  <c r="P17" i="368"/>
  <c r="P18" i="368"/>
  <c r="P19" i="368"/>
  <c r="P38" i="368"/>
  <c r="P46" i="368"/>
  <c r="P37" i="368"/>
  <c r="P45" i="368"/>
  <c r="P53" i="368"/>
  <c r="P36" i="368"/>
  <c r="P44" i="368"/>
  <c r="P52" i="368"/>
  <c r="P54" i="368"/>
  <c r="P5" i="368"/>
  <c r="P35" i="368"/>
  <c r="P43" i="368"/>
  <c r="P51" i="368"/>
  <c r="M54" i="368"/>
  <c r="AB6" i="368"/>
  <c r="V6" i="368"/>
  <c r="N54" i="369"/>
  <c r="O54" i="369"/>
  <c r="P20" i="369"/>
  <c r="P13" i="369"/>
  <c r="P21" i="369"/>
  <c r="J54" i="369"/>
  <c r="P38" i="369"/>
  <c r="P54" i="369"/>
  <c r="P48" i="369"/>
  <c r="P17" i="369"/>
  <c r="P9" i="369"/>
  <c r="P46" i="369"/>
  <c r="P29" i="369"/>
  <c r="P19" i="369"/>
  <c r="P40" i="369"/>
  <c r="P28" i="369"/>
  <c r="P47" i="369"/>
  <c r="P39" i="369"/>
  <c r="P27" i="369"/>
  <c r="P45" i="369"/>
  <c r="P26" i="369"/>
  <c r="P11" i="369"/>
  <c r="P52" i="369"/>
  <c r="P44" i="369"/>
  <c r="P36" i="369"/>
  <c r="P33" i="369"/>
  <c r="P25" i="369"/>
  <c r="P15" i="369"/>
  <c r="P6" i="369"/>
  <c r="P51" i="369"/>
  <c r="P43" i="369"/>
  <c r="P35" i="369"/>
  <c r="P32" i="369"/>
  <c r="P24" i="369"/>
  <c r="P7" i="369"/>
  <c r="AI5" i="369"/>
  <c r="AE6" i="369"/>
  <c r="AG6" i="369"/>
  <c r="P50" i="369"/>
  <c r="P42" i="369"/>
  <c r="P34" i="369"/>
  <c r="P31" i="369"/>
  <c r="P23" i="369"/>
  <c r="P16" i="369"/>
  <c r="P53" i="369"/>
  <c r="P37" i="369"/>
  <c r="P14" i="369"/>
  <c r="P49" i="369"/>
  <c r="P41" i="369"/>
  <c r="P5" i="369"/>
  <c r="P30" i="369"/>
  <c r="P22" i="369"/>
  <c r="P8" i="369"/>
  <c r="P10" i="369"/>
  <c r="P18" i="369"/>
  <c r="T54" i="369"/>
  <c r="AK6" i="369"/>
  <c r="W6" i="369"/>
  <c r="Y6" i="369"/>
  <c r="AA6" i="369"/>
  <c r="AJ6" i="369"/>
  <c r="AC6" i="369"/>
  <c r="V6" i="370"/>
  <c r="X6" i="370"/>
  <c r="Z6" i="370"/>
  <c r="AC5" i="370"/>
  <c r="P18" i="370"/>
  <c r="P12" i="370"/>
  <c r="P11" i="370"/>
  <c r="P10" i="370"/>
  <c r="P5" i="370"/>
  <c r="P15" i="370"/>
  <c r="P6" i="370"/>
  <c r="P16" i="370"/>
  <c r="P8" i="370"/>
  <c r="P7" i="370"/>
  <c r="P19" i="370"/>
  <c r="P9" i="370"/>
  <c r="P17" i="370"/>
  <c r="P14" i="370"/>
  <c r="P13" i="370"/>
  <c r="P20" i="370"/>
  <c r="P21" i="370"/>
  <c r="P22" i="370"/>
  <c r="P23" i="370"/>
  <c r="P24" i="370"/>
  <c r="P25" i="370"/>
  <c r="P26" i="370"/>
  <c r="P27" i="370"/>
  <c r="P28" i="370"/>
  <c r="P29" i="370"/>
  <c r="P30" i="370"/>
  <c r="P31" i="370"/>
  <c r="P32" i="370"/>
  <c r="P33" i="370"/>
  <c r="AI5" i="370"/>
  <c r="Y6" i="370"/>
  <c r="AC6" i="370"/>
  <c r="M54" i="370"/>
  <c r="N54" i="370"/>
  <c r="O54" i="370"/>
  <c r="P54" i="370"/>
  <c r="P34" i="370"/>
  <c r="P35" i="370"/>
  <c r="P36" i="370"/>
  <c r="P37" i="370"/>
  <c r="P38" i="370"/>
  <c r="P39" i="370"/>
  <c r="P40" i="370"/>
  <c r="P41" i="370"/>
  <c r="P42" i="370"/>
  <c r="P43" i="370"/>
  <c r="P44" i="370"/>
  <c r="P45" i="370"/>
  <c r="P46" i="370"/>
  <c r="P47" i="370"/>
  <c r="P48" i="370"/>
  <c r="P49" i="370"/>
  <c r="P50" i="370"/>
  <c r="P51" i="370"/>
  <c r="P52" i="370"/>
  <c r="P53" i="370"/>
  <c r="J54" i="370"/>
  <c r="AE6" i="370"/>
  <c r="W6" i="370"/>
  <c r="AK6" i="370"/>
  <c r="AJ6" i="370"/>
  <c r="AA6" i="370"/>
  <c r="P6" i="371"/>
  <c r="P20" i="371"/>
  <c r="P21" i="371"/>
  <c r="P22" i="371"/>
  <c r="P23" i="371"/>
  <c r="P24" i="371"/>
  <c r="P25" i="371"/>
  <c r="P26" i="371"/>
  <c r="P27" i="371"/>
  <c r="P28" i="371"/>
  <c r="P29" i="371"/>
  <c r="P30" i="371"/>
  <c r="P31" i="371"/>
  <c r="P32" i="371"/>
  <c r="P33" i="371"/>
  <c r="P5" i="371"/>
  <c r="P7" i="371"/>
  <c r="P8" i="371"/>
  <c r="P9" i="371"/>
  <c r="P10" i="371"/>
  <c r="P11" i="371"/>
  <c r="P12" i="371"/>
  <c r="P13" i="371"/>
  <c r="P14" i="371"/>
  <c r="P15" i="371"/>
  <c r="P16" i="371"/>
  <c r="P17" i="371"/>
  <c r="P18" i="371"/>
  <c r="P19" i="371"/>
  <c r="M54" i="371"/>
  <c r="N54" i="371"/>
  <c r="O54" i="371"/>
  <c r="P54" i="371"/>
  <c r="P34" i="371"/>
  <c r="P35" i="371"/>
  <c r="P36" i="371"/>
  <c r="P37" i="371"/>
  <c r="P38" i="371"/>
  <c r="P39" i="371"/>
  <c r="P40" i="371"/>
  <c r="P41" i="371"/>
  <c r="P42" i="371"/>
  <c r="P43" i="371"/>
  <c r="P44" i="371"/>
  <c r="P45" i="371"/>
  <c r="P46" i="371"/>
  <c r="P47" i="371"/>
  <c r="P48" i="371"/>
  <c r="P49" i="371"/>
  <c r="P50" i="371"/>
  <c r="P51" i="371"/>
  <c r="P52" i="371"/>
  <c r="P53" i="371"/>
  <c r="J54" i="371"/>
  <c r="AE6" i="371"/>
  <c r="W6" i="371"/>
  <c r="AK6" i="371"/>
  <c r="AJ6" i="371"/>
  <c r="AA6" i="371"/>
  <c r="AG6" i="371"/>
  <c r="Y6" i="371"/>
  <c r="AC6" i="371"/>
  <c r="P6" i="377"/>
  <c r="P9" i="377"/>
  <c r="P8" i="377"/>
  <c r="P7" i="377"/>
  <c r="P12" i="377"/>
  <c r="P20" i="377"/>
  <c r="P21" i="377"/>
  <c r="P22" i="377"/>
  <c r="P23" i="377"/>
  <c r="P24" i="377"/>
  <c r="P25" i="377"/>
  <c r="P26" i="377"/>
  <c r="P27" i="377"/>
  <c r="P28" i="377"/>
  <c r="P29" i="377"/>
  <c r="P30" i="377"/>
  <c r="P31" i="377"/>
  <c r="P32" i="377"/>
  <c r="P33" i="377"/>
  <c r="M54" i="377"/>
  <c r="P10" i="377"/>
  <c r="P11" i="377"/>
  <c r="P13" i="377"/>
  <c r="P14" i="377"/>
  <c r="P15" i="377"/>
  <c r="P16" i="377"/>
  <c r="P17" i="377"/>
  <c r="P18" i="377"/>
  <c r="P19" i="377"/>
  <c r="N54" i="377"/>
  <c r="O54" i="377"/>
  <c r="P5" i="377"/>
  <c r="P54" i="377"/>
  <c r="P34" i="377"/>
  <c r="P35" i="377"/>
  <c r="P36" i="377"/>
  <c r="P37" i="377"/>
  <c r="P38" i="377"/>
  <c r="P39" i="377"/>
  <c r="P40" i="377"/>
  <c r="P41" i="377"/>
  <c r="P42" i="377"/>
  <c r="P43" i="377"/>
  <c r="P44" i="377"/>
  <c r="P45" i="377"/>
  <c r="P46" i="377"/>
  <c r="P47" i="377"/>
  <c r="P48" i="377"/>
  <c r="P49" i="377"/>
  <c r="P50" i="377"/>
  <c r="P51" i="377"/>
  <c r="P52" i="377"/>
  <c r="P53" i="377"/>
  <c r="J54" i="377"/>
  <c r="W6" i="361"/>
  <c r="AF6" i="361"/>
  <c r="AB6" i="361"/>
  <c r="AH6" i="361"/>
  <c r="AE6" i="361"/>
  <c r="Q6" i="378"/>
  <c r="Y6" i="378"/>
  <c r="R6" i="378"/>
  <c r="Z6" i="378"/>
  <c r="S6" i="378"/>
  <c r="AA6" i="378"/>
  <c r="K55" i="378"/>
  <c r="L55" i="378"/>
  <c r="T6" i="378"/>
  <c r="M49" i="378"/>
  <c r="M51" i="378"/>
  <c r="M53" i="378"/>
  <c r="F56" i="382"/>
  <c r="U6" i="382"/>
  <c r="W6" i="382"/>
  <c r="M38" i="382"/>
  <c r="M46" i="382"/>
  <c r="M17" i="382"/>
  <c r="M21" i="382"/>
  <c r="M44" i="382"/>
  <c r="M31" i="382"/>
  <c r="M14" i="382"/>
  <c r="M29" i="382"/>
  <c r="M51" i="382"/>
  <c r="M9" i="382"/>
  <c r="M22" i="382"/>
  <c r="M11" i="382"/>
  <c r="M24" i="382"/>
  <c r="M36" i="382"/>
  <c r="AE6" i="382"/>
  <c r="M35" i="382"/>
  <c r="M43" i="382"/>
  <c r="M13" i="382"/>
  <c r="M26" i="382"/>
  <c r="M54" i="382"/>
  <c r="G56" i="382"/>
  <c r="M6" i="382"/>
  <c r="M10" i="382"/>
  <c r="M18" i="382"/>
  <c r="M20" i="382"/>
  <c r="M28" i="382"/>
  <c r="M32" i="382"/>
  <c r="M40" i="382"/>
  <c r="M48" i="382"/>
  <c r="M52" i="382"/>
  <c r="M5" i="382"/>
  <c r="M25" i="382"/>
  <c r="M34" i="382"/>
  <c r="M42" i="382"/>
  <c r="M50" i="382"/>
  <c r="V6" i="382"/>
  <c r="M7" i="382"/>
  <c r="M15" i="382"/>
  <c r="M39" i="382"/>
  <c r="M47" i="382"/>
  <c r="X6" i="382"/>
  <c r="AF6" i="382"/>
  <c r="J56" i="382"/>
  <c r="Q6" i="382"/>
  <c r="Y6" i="382"/>
  <c r="K56" i="382"/>
  <c r="L56" i="382"/>
  <c r="R6" i="382"/>
  <c r="Z6" i="382"/>
  <c r="S6" i="382"/>
  <c r="AC6" i="382"/>
  <c r="M56" i="382"/>
  <c r="T6" i="382"/>
  <c r="M8" i="382"/>
  <c r="M12" i="382"/>
  <c r="M16" i="382"/>
  <c r="M19" i="382"/>
  <c r="M23" i="382"/>
  <c r="M27" i="382"/>
  <c r="M30" i="382"/>
  <c r="M33" i="382"/>
  <c r="M37" i="382"/>
  <c r="M41" i="382"/>
  <c r="M45" i="382"/>
  <c r="U6" i="381"/>
  <c r="F56" i="381"/>
  <c r="M20" i="381"/>
  <c r="M24" i="381"/>
  <c r="M28" i="381"/>
  <c r="M13" i="381"/>
  <c r="M54" i="381"/>
  <c r="M31" i="381"/>
  <c r="M38" i="381"/>
  <c r="M46" i="381"/>
  <c r="G56" i="381"/>
  <c r="M52" i="381"/>
  <c r="M9" i="381"/>
  <c r="M17" i="381"/>
  <c r="M34" i="381"/>
  <c r="M42" i="381"/>
  <c r="M50" i="381"/>
  <c r="V6" i="381"/>
  <c r="M7" i="381"/>
  <c r="M11" i="381"/>
  <c r="M15" i="381"/>
  <c r="M22" i="381"/>
  <c r="M26" i="381"/>
  <c r="M32" i="381"/>
  <c r="M36" i="381"/>
  <c r="M40" i="381"/>
  <c r="M44" i="381"/>
  <c r="M48" i="381"/>
  <c r="M51" i="381"/>
  <c r="M53" i="381"/>
  <c r="W6" i="381"/>
  <c r="AE6" i="381"/>
  <c r="M55" i="381"/>
  <c r="M5" i="381"/>
  <c r="M6" i="381"/>
  <c r="X6" i="381"/>
  <c r="AF6" i="381"/>
  <c r="M10" i="381"/>
  <c r="M14" i="381"/>
  <c r="M18" i="381"/>
  <c r="M21" i="381"/>
  <c r="M25" i="381"/>
  <c r="M29" i="381"/>
  <c r="M35" i="381"/>
  <c r="M39" i="381"/>
  <c r="M43" i="381"/>
  <c r="M47" i="381"/>
  <c r="J56" i="381"/>
  <c r="Q6" i="381"/>
  <c r="Y6" i="381"/>
  <c r="K56" i="381"/>
  <c r="L56" i="381"/>
  <c r="R6" i="381"/>
  <c r="Z6" i="381"/>
  <c r="S6" i="381"/>
  <c r="M56" i="381"/>
  <c r="T6" i="381"/>
  <c r="M8" i="381"/>
  <c r="M12" i="381"/>
  <c r="M16" i="381"/>
  <c r="M19" i="381"/>
  <c r="M23" i="381"/>
  <c r="M27" i="381"/>
  <c r="M30" i="381"/>
  <c r="M33" i="381"/>
  <c r="M37" i="381"/>
  <c r="M41" i="381"/>
  <c r="M45" i="381"/>
  <c r="M53" i="380"/>
  <c r="U6" i="380"/>
  <c r="M55" i="380"/>
  <c r="M16" i="380"/>
  <c r="M44" i="380"/>
  <c r="M18" i="380"/>
  <c r="M6" i="380"/>
  <c r="M13" i="380"/>
  <c r="M15" i="380"/>
  <c r="M10" i="380"/>
  <c r="M36" i="380"/>
  <c r="M7" i="380"/>
  <c r="M21" i="380"/>
  <c r="M24" i="380"/>
  <c r="M27" i="380"/>
  <c r="M5" i="380"/>
  <c r="M9" i="380"/>
  <c r="M12" i="380"/>
  <c r="M26" i="380"/>
  <c r="M29" i="380"/>
  <c r="M43" i="380"/>
  <c r="M20" i="380"/>
  <c r="M23" i="380"/>
  <c r="M51" i="380"/>
  <c r="M8" i="380"/>
  <c r="M14" i="380"/>
  <c r="M17" i="380"/>
  <c r="M35" i="380"/>
  <c r="M40" i="380"/>
  <c r="M11" i="380"/>
  <c r="M19" i="380"/>
  <c r="M25" i="380"/>
  <c r="M30" i="380"/>
  <c r="M32" i="380"/>
  <c r="M22" i="380"/>
  <c r="X6" i="380"/>
  <c r="AE6" i="380"/>
  <c r="AF6" i="380"/>
  <c r="M48" i="380"/>
  <c r="G56" i="380"/>
  <c r="M39" i="380"/>
  <c r="V6" i="380"/>
  <c r="M28" i="380"/>
  <c r="W6" i="380"/>
  <c r="M47" i="380"/>
  <c r="J56" i="380"/>
  <c r="Q6" i="380"/>
  <c r="Y6" i="380"/>
  <c r="K56" i="380"/>
  <c r="L56" i="380"/>
  <c r="R6" i="380"/>
  <c r="Z6" i="380"/>
  <c r="M31" i="380"/>
  <c r="M34" i="380"/>
  <c r="M38" i="380"/>
  <c r="M42" i="380"/>
  <c r="M46" i="380"/>
  <c r="M50" i="380"/>
  <c r="M52" i="380"/>
  <c r="M54" i="380"/>
  <c r="S6" i="380"/>
  <c r="M56" i="380"/>
  <c r="T6" i="380"/>
  <c r="M33" i="380"/>
  <c r="M37" i="380"/>
  <c r="M41" i="380"/>
  <c r="M45" i="380"/>
  <c r="AE6" i="379"/>
  <c r="V6" i="379"/>
  <c r="X6" i="379"/>
  <c r="J56" i="379"/>
  <c r="AF6" i="379"/>
  <c r="M51" i="379"/>
  <c r="M47" i="379"/>
  <c r="M28" i="379"/>
  <c r="M39" i="379"/>
  <c r="M9" i="379"/>
  <c r="M25" i="379"/>
  <c r="M34" i="379"/>
  <c r="M12" i="379"/>
  <c r="M20" i="379"/>
  <c r="M42" i="379"/>
  <c r="M11" i="379"/>
  <c r="M14" i="379"/>
  <c r="M17" i="379"/>
  <c r="M22" i="379"/>
  <c r="M31" i="379"/>
  <c r="M36" i="379"/>
  <c r="M44" i="379"/>
  <c r="M54" i="379"/>
  <c r="M8" i="379"/>
  <c r="M19" i="379"/>
  <c r="M27" i="379"/>
  <c r="M33" i="379"/>
  <c r="M41" i="379"/>
  <c r="M49" i="379"/>
  <c r="M6" i="379"/>
  <c r="M24" i="379"/>
  <c r="M38" i="379"/>
  <c r="M46" i="379"/>
  <c r="M52" i="379"/>
  <c r="F56" i="379"/>
  <c r="M5" i="379"/>
  <c r="M7" i="379"/>
  <c r="M10" i="379"/>
  <c r="M13" i="379"/>
  <c r="M16" i="379"/>
  <c r="M21" i="379"/>
  <c r="M29" i="379"/>
  <c r="M35" i="379"/>
  <c r="M43" i="379"/>
  <c r="G56" i="379"/>
  <c r="M26" i="379"/>
  <c r="M32" i="379"/>
  <c r="M40" i="379"/>
  <c r="M48" i="379"/>
  <c r="M50" i="379"/>
  <c r="M15" i="379"/>
  <c r="M18" i="379"/>
  <c r="M23" i="379"/>
  <c r="M37" i="379"/>
  <c r="M45" i="379"/>
  <c r="M53" i="379"/>
  <c r="M55" i="379"/>
  <c r="W6" i="379"/>
  <c r="Q6" i="379"/>
  <c r="Y6" i="379"/>
  <c r="R6" i="379"/>
  <c r="Z6" i="379"/>
  <c r="S6" i="379"/>
  <c r="AA6" i="379"/>
  <c r="AC6" i="379"/>
  <c r="K56" i="379"/>
  <c r="L56" i="379"/>
  <c r="T6" i="379"/>
  <c r="AD6" i="382"/>
  <c r="AC6" i="381"/>
  <c r="AD6" i="381"/>
  <c r="AD6" i="379"/>
  <c r="S6" i="383"/>
  <c r="U6" i="383"/>
  <c r="W6" i="383"/>
  <c r="AA6" i="383"/>
  <c r="J55" i="383"/>
  <c r="M7" i="383"/>
  <c r="M9" i="383"/>
  <c r="M31" i="383"/>
  <c r="M11" i="383"/>
  <c r="M22" i="383"/>
  <c r="M37" i="383"/>
  <c r="M13" i="383"/>
  <c r="M24" i="383"/>
  <c r="M39" i="383"/>
  <c r="M15" i="383"/>
  <c r="M26" i="383"/>
  <c r="M17" i="383"/>
  <c r="M28" i="383"/>
  <c r="M41" i="383"/>
  <c r="M33" i="383"/>
  <c r="M43" i="383"/>
  <c r="M45" i="383"/>
  <c r="M20" i="383"/>
  <c r="M30" i="383"/>
  <c r="M35" i="383"/>
  <c r="M47" i="383"/>
  <c r="V6" i="383"/>
  <c r="F55" i="383"/>
  <c r="AE6" i="383"/>
  <c r="M5" i="383"/>
  <c r="M6" i="383"/>
  <c r="X6" i="383"/>
  <c r="AF6" i="383"/>
  <c r="M10" i="383"/>
  <c r="M14" i="383"/>
  <c r="M18" i="383"/>
  <c r="M21" i="383"/>
  <c r="M25" i="383"/>
  <c r="M29" i="383"/>
  <c r="M32" i="383"/>
  <c r="M36" i="383"/>
  <c r="M40" i="383"/>
  <c r="M44" i="383"/>
  <c r="M48" i="383"/>
  <c r="M50" i="383"/>
  <c r="M52" i="383"/>
  <c r="Q6" i="383"/>
  <c r="AC6" i="383"/>
  <c r="M54" i="383"/>
  <c r="K55" i="383"/>
  <c r="L55" i="383"/>
  <c r="T6" i="383"/>
  <c r="AB6" i="383"/>
  <c r="M8" i="383"/>
  <c r="M12" i="383"/>
  <c r="M16" i="383"/>
  <c r="M19" i="383"/>
  <c r="M23" i="383"/>
  <c r="M27" i="383"/>
  <c r="M34" i="383"/>
  <c r="M38" i="383"/>
  <c r="M42" i="383"/>
  <c r="M46" i="383"/>
  <c r="M49" i="383"/>
  <c r="M51" i="383"/>
  <c r="M53" i="383"/>
  <c r="R6" i="383"/>
  <c r="AD6" i="383"/>
  <c r="F55" i="384"/>
  <c r="V6" i="384"/>
  <c r="X6" i="384"/>
  <c r="W6" i="384"/>
  <c r="AE6" i="384"/>
  <c r="AF6" i="384"/>
  <c r="M50" i="384"/>
  <c r="M14" i="384"/>
  <c r="M30" i="384"/>
  <c r="M19" i="384"/>
  <c r="M35" i="384"/>
  <c r="M43" i="384"/>
  <c r="M17" i="384"/>
  <c r="M22" i="384"/>
  <c r="M25" i="384"/>
  <c r="M38" i="384"/>
  <c r="M46" i="384"/>
  <c r="M52" i="384"/>
  <c r="M5" i="384"/>
  <c r="M6" i="384"/>
  <c r="M8" i="384"/>
  <c r="M11" i="384"/>
  <c r="M24" i="384"/>
  <c r="M27" i="384"/>
  <c r="M32" i="384"/>
  <c r="M40" i="384"/>
  <c r="M16" i="384"/>
  <c r="M21" i="384"/>
  <c r="M37" i="384"/>
  <c r="M45" i="384"/>
  <c r="M48" i="384"/>
  <c r="M53" i="384"/>
  <c r="M7" i="384"/>
  <c r="M13" i="384"/>
  <c r="M29" i="384"/>
  <c r="M34" i="384"/>
  <c r="M42" i="384"/>
  <c r="M10" i="384"/>
  <c r="M18" i="384"/>
  <c r="M23" i="384"/>
  <c r="M26" i="384"/>
  <c r="M31" i="384"/>
  <c r="M39" i="384"/>
  <c r="M47" i="384"/>
  <c r="M51" i="384"/>
  <c r="G55" i="384"/>
  <c r="M15" i="384"/>
  <c r="M20" i="384"/>
  <c r="M36" i="384"/>
  <c r="M44" i="384"/>
  <c r="M49" i="384"/>
  <c r="M9" i="384"/>
  <c r="M12" i="384"/>
  <c r="M28" i="384"/>
  <c r="M33" i="384"/>
  <c r="M41" i="384"/>
  <c r="M54" i="384"/>
  <c r="J55" i="384"/>
  <c r="Q6" i="384"/>
  <c r="Y6" i="384"/>
  <c r="R6" i="384"/>
  <c r="Z6" i="384"/>
  <c r="S6" i="384"/>
  <c r="AA6" i="384"/>
  <c r="AC6" i="384"/>
  <c r="K55" i="384"/>
  <c r="L55" i="384"/>
  <c r="T6" i="384"/>
  <c r="AD6" i="384"/>
  <c r="AE6" i="385"/>
  <c r="M15" i="385"/>
  <c r="M19" i="385"/>
  <c r="M21" i="385"/>
  <c r="M53" i="385"/>
  <c r="M54" i="385"/>
  <c r="M12" i="385"/>
  <c r="M49" i="385"/>
  <c r="M26" i="385"/>
  <c r="M36" i="385"/>
  <c r="M14" i="385"/>
  <c r="M38" i="385"/>
  <c r="M7" i="385"/>
  <c r="M27" i="385"/>
  <c r="M29" i="385"/>
  <c r="M33" i="385"/>
  <c r="M22" i="385"/>
  <c r="M11" i="385"/>
  <c r="M46" i="385"/>
  <c r="M16" i="385"/>
  <c r="M23" i="385"/>
  <c r="M48" i="385"/>
  <c r="M8" i="385"/>
  <c r="M18" i="385"/>
  <c r="M25" i="385"/>
  <c r="M30" i="385"/>
  <c r="M41" i="385"/>
  <c r="M10" i="385"/>
  <c r="M34" i="385"/>
  <c r="M40" i="385"/>
  <c r="M45" i="385"/>
  <c r="M50" i="385"/>
  <c r="G55" i="385"/>
  <c r="M32" i="385"/>
  <c r="M37" i="385"/>
  <c r="M42" i="385"/>
  <c r="M52" i="385"/>
  <c r="M44" i="385"/>
  <c r="J55" i="385"/>
  <c r="M5" i="385"/>
  <c r="M6" i="385"/>
  <c r="F55" i="385"/>
  <c r="M9" i="385"/>
  <c r="M13" i="385"/>
  <c r="M17" i="385"/>
  <c r="M20" i="385"/>
  <c r="M24" i="385"/>
  <c r="M28" i="385"/>
  <c r="M31" i="385"/>
  <c r="M35" i="385"/>
  <c r="M39" i="385"/>
  <c r="M43" i="385"/>
  <c r="M47" i="385"/>
  <c r="M51" i="385"/>
  <c r="Q6" i="385"/>
  <c r="R6" i="385"/>
  <c r="Z6" i="385"/>
  <c r="Y6" i="385"/>
  <c r="S6" i="385"/>
  <c r="AA6" i="385"/>
  <c r="T6" i="385"/>
  <c r="AB6" i="385"/>
  <c r="U6" i="385"/>
  <c r="AC6" i="385"/>
  <c r="V6" i="385"/>
  <c r="K55" i="385"/>
  <c r="L55" i="385"/>
  <c r="X6" i="385"/>
  <c r="M45" i="386"/>
  <c r="M26" i="386"/>
  <c r="M15" i="386"/>
  <c r="M34" i="386"/>
  <c r="M51" i="386"/>
  <c r="M23" i="386"/>
  <c r="M42" i="386"/>
  <c r="M10" i="386"/>
  <c r="M31" i="386"/>
  <c r="M48" i="386"/>
  <c r="M18" i="386"/>
  <c r="M20" i="386"/>
  <c r="M39" i="386"/>
  <c r="M7" i="386"/>
  <c r="J55" i="386"/>
  <c r="M12" i="386"/>
  <c r="M28" i="386"/>
  <c r="M36" i="386"/>
  <c r="M47" i="386"/>
  <c r="M50" i="386"/>
  <c r="M53" i="386"/>
  <c r="F55" i="386"/>
  <c r="M9" i="386"/>
  <c r="M17" i="386"/>
  <c r="M22" i="386"/>
  <c r="M25" i="386"/>
  <c r="M33" i="386"/>
  <c r="M44" i="386"/>
  <c r="G55" i="386"/>
  <c r="M6" i="386"/>
  <c r="M14" i="386"/>
  <c r="M19" i="386"/>
  <c r="M30" i="386"/>
  <c r="M38" i="386"/>
  <c r="M41" i="386"/>
  <c r="M11" i="386"/>
  <c r="M27" i="386"/>
  <c r="M35" i="386"/>
  <c r="M46" i="386"/>
  <c r="M49" i="386"/>
  <c r="M52" i="386"/>
  <c r="M8" i="386"/>
  <c r="M16" i="386"/>
  <c r="M21" i="386"/>
  <c r="M24" i="386"/>
  <c r="M32" i="386"/>
  <c r="M43" i="386"/>
  <c r="M5" i="386"/>
  <c r="M13" i="386"/>
  <c r="M29" i="386"/>
  <c r="M37" i="386"/>
  <c r="M40" i="386"/>
  <c r="M54" i="386"/>
  <c r="Q6" i="386"/>
  <c r="R6" i="386"/>
  <c r="Z6" i="386"/>
  <c r="S6" i="386"/>
  <c r="AA6" i="386"/>
  <c r="T6" i="386"/>
  <c r="AB6" i="386"/>
  <c r="U6" i="386"/>
  <c r="V6" i="386"/>
  <c r="K55" i="386"/>
  <c r="L55" i="386"/>
  <c r="Y6" i="386"/>
  <c r="AE6" i="386"/>
  <c r="X6" i="386"/>
  <c r="M19" i="387"/>
  <c r="M35" i="387"/>
  <c r="M24" i="387"/>
  <c r="M30" i="387"/>
  <c r="M41" i="387"/>
  <c r="M10" i="387"/>
  <c r="M21" i="387"/>
  <c r="M32" i="387"/>
  <c r="M49" i="387"/>
  <c r="M16" i="387"/>
  <c r="M54" i="387"/>
  <c r="M43" i="387"/>
  <c r="M51" i="387"/>
  <c r="M11" i="387"/>
  <c r="M13" i="387"/>
  <c r="M8" i="387"/>
  <c r="M22" i="387"/>
  <c r="M25" i="387"/>
  <c r="M33" i="387"/>
  <c r="M36" i="387"/>
  <c r="M44" i="387"/>
  <c r="M52" i="387"/>
  <c r="M27" i="387"/>
  <c r="M38" i="387"/>
  <c r="M46" i="387"/>
  <c r="M6" i="387"/>
  <c r="M7" i="387"/>
  <c r="M15" i="387"/>
  <c r="M18" i="387"/>
  <c r="M29" i="387"/>
  <c r="M40" i="387"/>
  <c r="M48" i="387"/>
  <c r="M5" i="387"/>
  <c r="M12" i="387"/>
  <c r="M20" i="387"/>
  <c r="M23" i="387"/>
  <c r="M26" i="387"/>
  <c r="M31" i="387"/>
  <c r="M34" i="387"/>
  <c r="M37" i="387"/>
  <c r="M45" i="387"/>
  <c r="G55" i="387"/>
  <c r="M9" i="387"/>
  <c r="M17" i="387"/>
  <c r="M42" i="387"/>
  <c r="M50" i="387"/>
  <c r="M14" i="387"/>
  <c r="M28" i="387"/>
  <c r="M39" i="387"/>
  <c r="M47" i="387"/>
  <c r="M53" i="387"/>
  <c r="K55" i="387"/>
  <c r="L55" i="387"/>
  <c r="Y6" i="387"/>
  <c r="Q6" i="387"/>
  <c r="AB6" i="387"/>
  <c r="F55" i="387"/>
  <c r="R6" i="387"/>
  <c r="Z6" i="387"/>
  <c r="J55" i="387"/>
  <c r="V6" i="387"/>
  <c r="X6" i="387"/>
  <c r="T6" i="387"/>
  <c r="AD6" i="387"/>
  <c r="AA6" i="387"/>
  <c r="AE6" i="387"/>
  <c r="W6" i="387"/>
  <c r="S6" i="387"/>
  <c r="AC6" i="387"/>
  <c r="K54" i="388"/>
  <c r="L54" i="388"/>
  <c r="AB5" i="388"/>
  <c r="AF5" i="388"/>
  <c r="AE5" i="388"/>
  <c r="T5" i="388"/>
  <c r="X5" i="388"/>
  <c r="M39" i="388"/>
  <c r="M47" i="388"/>
  <c r="M6" i="388"/>
  <c r="M22" i="388"/>
  <c r="M28" i="388"/>
  <c r="M17" i="388"/>
  <c r="M33" i="388"/>
  <c r="F54" i="388"/>
  <c r="M5" i="388"/>
  <c r="M15" i="388"/>
  <c r="M20" i="388"/>
  <c r="M23" i="388"/>
  <c r="M26" i="388"/>
  <c r="M31" i="388"/>
  <c r="M45" i="388"/>
  <c r="M53" i="388"/>
  <c r="M4" i="388"/>
  <c r="M9" i="388"/>
  <c r="M12" i="388"/>
  <c r="M36" i="388"/>
  <c r="M42" i="388"/>
  <c r="M50" i="388"/>
  <c r="M14" i="388"/>
  <c r="M19" i="388"/>
  <c r="M25" i="388"/>
  <c r="M30" i="388"/>
  <c r="M44" i="388"/>
  <c r="M16" i="388"/>
  <c r="M21" i="388"/>
  <c r="M27" i="388"/>
  <c r="M32" i="388"/>
  <c r="M38" i="388"/>
  <c r="M46" i="388"/>
  <c r="M52" i="388"/>
  <c r="G54" i="388"/>
  <c r="M10" i="388"/>
  <c r="M13" i="388"/>
  <c r="M18" i="388"/>
  <c r="M24" i="388"/>
  <c r="M43" i="388"/>
  <c r="M51" i="388"/>
  <c r="M8" i="388"/>
  <c r="M11" i="388"/>
  <c r="M35" i="388"/>
  <c r="M41" i="388"/>
  <c r="M49" i="388"/>
  <c r="M7" i="388"/>
  <c r="M29" i="388"/>
  <c r="M34" i="388"/>
  <c r="M37" i="388"/>
  <c r="M40" i="388"/>
  <c r="M48" i="388"/>
  <c r="M54" i="388"/>
  <c r="J54" i="388"/>
  <c r="Q5" i="388"/>
  <c r="Y5" i="388"/>
  <c r="R5" i="388"/>
  <c r="Z5" i="388"/>
  <c r="S5" i="388"/>
  <c r="AA5" i="388"/>
  <c r="U5" i="388"/>
  <c r="AC5" i="388"/>
  <c r="T5" i="389"/>
  <c r="AB5" i="389"/>
  <c r="AE5" i="389"/>
  <c r="J54" i="389"/>
  <c r="M12" i="389"/>
  <c r="M46" i="389"/>
  <c r="M19" i="389"/>
  <c r="M32" i="389"/>
  <c r="M49" i="389"/>
  <c r="M16" i="389"/>
  <c r="M29" i="389"/>
  <c r="M9" i="389"/>
  <c r="M39" i="389"/>
  <c r="M52" i="389"/>
  <c r="M22" i="389"/>
  <c r="M43" i="389"/>
  <c r="M26" i="389"/>
  <c r="M8" i="389"/>
  <c r="M15" i="389"/>
  <c r="M18" i="389"/>
  <c r="M25" i="389"/>
  <c r="M35" i="389"/>
  <c r="M42" i="389"/>
  <c r="F54" i="389"/>
  <c r="M11" i="389"/>
  <c r="M21" i="389"/>
  <c r="M31" i="389"/>
  <c r="M38" i="389"/>
  <c r="M45" i="389"/>
  <c r="M48" i="389"/>
  <c r="G54" i="389"/>
  <c r="M7" i="389"/>
  <c r="M14" i="389"/>
  <c r="M28" i="389"/>
  <c r="M34" i="389"/>
  <c r="M41" i="389"/>
  <c r="M10" i="389"/>
  <c r="M24" i="389"/>
  <c r="M30" i="389"/>
  <c r="M37" i="389"/>
  <c r="M44" i="389"/>
  <c r="M4" i="389"/>
  <c r="M5" i="389"/>
  <c r="M6" i="389"/>
  <c r="M17" i="389"/>
  <c r="M20" i="389"/>
  <c r="M27" i="389"/>
  <c r="M33" i="389"/>
  <c r="M40" i="389"/>
  <c r="M13" i="389"/>
  <c r="M23" i="389"/>
  <c r="M36" i="389"/>
  <c r="M50" i="389"/>
  <c r="M53" i="389"/>
  <c r="Q5" i="389"/>
  <c r="Y5" i="389"/>
  <c r="R5" i="389"/>
  <c r="Z5" i="389"/>
  <c r="S5" i="389"/>
  <c r="AA5" i="389"/>
  <c r="U5" i="389"/>
  <c r="V5" i="389"/>
  <c r="K54" i="389"/>
  <c r="L54" i="389"/>
  <c r="X5" i="389"/>
  <c r="M47" i="389"/>
  <c r="M51" i="389"/>
  <c r="M6" i="390"/>
  <c r="M52" i="390"/>
  <c r="M42" i="390"/>
  <c r="M39" i="390"/>
  <c r="M48" i="390"/>
  <c r="M53" i="390"/>
  <c r="M41" i="390"/>
  <c r="M50" i="390"/>
  <c r="M12" i="390"/>
  <c r="M20" i="390"/>
  <c r="M7" i="390"/>
  <c r="M9" i="390"/>
  <c r="M26" i="390"/>
  <c r="M28" i="390"/>
  <c r="M34" i="390"/>
  <c r="M15" i="390"/>
  <c r="M21" i="390"/>
  <c r="M36" i="390"/>
  <c r="M29" i="390"/>
  <c r="M31" i="390"/>
  <c r="M45" i="390"/>
  <c r="M10" i="390"/>
  <c r="M13" i="390"/>
  <c r="M24" i="390"/>
  <c r="M33" i="390"/>
  <c r="M47" i="390"/>
  <c r="M16" i="390"/>
  <c r="M18" i="390"/>
  <c r="M23" i="390"/>
  <c r="M37" i="390"/>
  <c r="M44" i="390"/>
  <c r="M4" i="390"/>
  <c r="M27" i="390"/>
  <c r="M32" i="390"/>
  <c r="M40" i="390"/>
  <c r="M51" i="390"/>
  <c r="M17" i="390"/>
  <c r="M25" i="390"/>
  <c r="M30" i="390"/>
  <c r="M38" i="390"/>
  <c r="M49" i="390"/>
  <c r="M5" i="390"/>
  <c r="M8" i="390"/>
  <c r="M11" i="390"/>
  <c r="M14" i="390"/>
  <c r="M19" i="390"/>
  <c r="M22" i="390"/>
  <c r="M35" i="390"/>
  <c r="M43" i="390"/>
  <c r="M46" i="390"/>
  <c r="F54" i="390"/>
  <c r="G54" i="390"/>
  <c r="Y5" i="390"/>
  <c r="R5" i="390"/>
  <c r="Z5" i="390"/>
  <c r="Q5" i="390"/>
  <c r="S5" i="390"/>
  <c r="AA5" i="390"/>
  <c r="T5" i="390"/>
  <c r="AB5" i="390"/>
  <c r="U5" i="390"/>
  <c r="AC5" i="390"/>
  <c r="V5" i="390"/>
  <c r="K54" i="390"/>
  <c r="L54" i="390"/>
  <c r="X5" i="390"/>
  <c r="AD5" i="390"/>
  <c r="AB5" i="391"/>
  <c r="T5" i="391"/>
  <c r="M14" i="391"/>
  <c r="M4" i="391"/>
  <c r="M44" i="391"/>
  <c r="M11" i="391"/>
  <c r="M35" i="391"/>
  <c r="M8" i="391"/>
  <c r="M38" i="391"/>
  <c r="M25" i="391"/>
  <c r="M22" i="391"/>
  <c r="M52" i="391"/>
  <c r="M30" i="391"/>
  <c r="M41" i="391"/>
  <c r="M19" i="391"/>
  <c r="M47" i="391"/>
  <c r="M9" i="391"/>
  <c r="M12" i="391"/>
  <c r="M23" i="391"/>
  <c r="M36" i="391"/>
  <c r="M42" i="391"/>
  <c r="M5" i="391"/>
  <c r="M6" i="391"/>
  <c r="M17" i="391"/>
  <c r="M28" i="391"/>
  <c r="M33" i="391"/>
  <c r="M39" i="391"/>
  <c r="M50" i="391"/>
  <c r="M53" i="391"/>
  <c r="M16" i="391"/>
  <c r="M21" i="391"/>
  <c r="M27" i="391"/>
  <c r="M32" i="391"/>
  <c r="M49" i="391"/>
  <c r="F54" i="391"/>
  <c r="M10" i="391"/>
  <c r="M13" i="391"/>
  <c r="M18" i="391"/>
  <c r="M24" i="391"/>
  <c r="M37" i="391"/>
  <c r="M43" i="391"/>
  <c r="M46" i="391"/>
  <c r="G54" i="391"/>
  <c r="M7" i="391"/>
  <c r="M29" i="391"/>
  <c r="M34" i="391"/>
  <c r="M40" i="391"/>
  <c r="M51" i="391"/>
  <c r="M15" i="391"/>
  <c r="M20" i="391"/>
  <c r="M26" i="391"/>
  <c r="M31" i="391"/>
  <c r="M45" i="391"/>
  <c r="M48" i="391"/>
  <c r="J54" i="391"/>
  <c r="Q5" i="391"/>
  <c r="Y5" i="391"/>
  <c r="R5" i="391"/>
  <c r="Z5" i="391"/>
  <c r="S5" i="391"/>
  <c r="AA5" i="391"/>
  <c r="U5" i="391"/>
  <c r="V5" i="391"/>
  <c r="K54" i="391"/>
  <c r="L54" i="391"/>
  <c r="X5" i="391"/>
  <c r="AD5" i="391"/>
  <c r="J54" i="392"/>
  <c r="M6" i="392"/>
  <c r="M23" i="392"/>
  <c r="M8" i="392"/>
  <c r="M34" i="392"/>
  <c r="M36" i="392"/>
  <c r="M19" i="392"/>
  <c r="M32" i="392"/>
  <c r="M14" i="392"/>
  <c r="M25" i="392"/>
  <c r="M38" i="392"/>
  <c r="M16" i="392"/>
  <c r="M27" i="392"/>
  <c r="M29" i="392"/>
  <c r="M46" i="392"/>
  <c r="M10" i="392"/>
  <c r="M48" i="392"/>
  <c r="M12" i="392"/>
  <c r="M21" i="392"/>
  <c r="M30" i="392"/>
  <c r="M52" i="392"/>
  <c r="M40" i="392"/>
  <c r="M50" i="392"/>
  <c r="F54" i="392"/>
  <c r="G54" i="392"/>
  <c r="M42" i="392"/>
  <c r="M44" i="392"/>
  <c r="R5" i="392"/>
  <c r="Z5" i="392"/>
  <c r="Q5" i="392"/>
  <c r="Y5" i="392"/>
  <c r="S5" i="392"/>
  <c r="AA5" i="392"/>
  <c r="T5" i="392"/>
  <c r="AB5" i="392"/>
  <c r="M7" i="392"/>
  <c r="M11" i="392"/>
  <c r="M15" i="392"/>
  <c r="M18" i="392"/>
  <c r="M22" i="392"/>
  <c r="M26" i="392"/>
  <c r="M33" i="392"/>
  <c r="M37" i="392"/>
  <c r="M41" i="392"/>
  <c r="M45" i="392"/>
  <c r="M49" i="392"/>
  <c r="M53" i="392"/>
  <c r="U5" i="392"/>
  <c r="V5" i="392"/>
  <c r="K54" i="392"/>
  <c r="L54" i="392"/>
  <c r="AE5" i="392"/>
  <c r="M4" i="392"/>
  <c r="M5" i="392"/>
  <c r="X5" i="392"/>
  <c r="M9" i="392"/>
  <c r="M13" i="392"/>
  <c r="M17" i="392"/>
  <c r="M20" i="392"/>
  <c r="M24" i="392"/>
  <c r="M28" i="392"/>
  <c r="M31" i="392"/>
  <c r="M35" i="392"/>
  <c r="M39" i="392"/>
  <c r="M43" i="392"/>
  <c r="M47" i="392"/>
  <c r="M51" i="392"/>
  <c r="AC5" i="392"/>
  <c r="Q5" i="393"/>
  <c r="M7" i="393"/>
  <c r="M22" i="393"/>
  <c r="M15" i="393"/>
  <c r="M39" i="393"/>
  <c r="M24" i="393"/>
  <c r="M53" i="393"/>
  <c r="M46" i="393"/>
  <c r="M17" i="393"/>
  <c r="M32" i="393"/>
  <c r="M43" i="393"/>
  <c r="M10" i="393"/>
  <c r="M34" i="393"/>
  <c r="M45" i="393"/>
  <c r="M12" i="393"/>
  <c r="M25" i="393"/>
  <c r="M38" i="393"/>
  <c r="M52" i="393"/>
  <c r="M29" i="393"/>
  <c r="M31" i="393"/>
  <c r="M50" i="393"/>
  <c r="M9" i="393"/>
  <c r="M14" i="393"/>
  <c r="M19" i="393"/>
  <c r="M6" i="393"/>
  <c r="M21" i="393"/>
  <c r="M26" i="393"/>
  <c r="M42" i="393"/>
  <c r="M49" i="393"/>
  <c r="M11" i="393"/>
  <c r="M16" i="393"/>
  <c r="M28" i="393"/>
  <c r="M35" i="393"/>
  <c r="M8" i="393"/>
  <c r="M18" i="393"/>
  <c r="J54" i="393"/>
  <c r="M41" i="393"/>
  <c r="M48" i="393"/>
  <c r="F54" i="393"/>
  <c r="M30" i="393"/>
  <c r="M37" i="393"/>
  <c r="M44" i="393"/>
  <c r="G54" i="393"/>
  <c r="M20" i="393"/>
  <c r="M27" i="393"/>
  <c r="M33" i="393"/>
  <c r="M40" i="393"/>
  <c r="M51" i="393"/>
  <c r="M4" i="393"/>
  <c r="M5" i="393"/>
  <c r="M13" i="393"/>
  <c r="M23" i="393"/>
  <c r="M36" i="393"/>
  <c r="M47" i="393"/>
  <c r="R5" i="393"/>
  <c r="Z5" i="393"/>
  <c r="S5" i="393"/>
  <c r="AA5" i="393"/>
  <c r="T5" i="393"/>
  <c r="AB5" i="393"/>
  <c r="U5" i="393"/>
  <c r="V5" i="393"/>
  <c r="K54" i="393"/>
  <c r="L54" i="393"/>
  <c r="Y5" i="393"/>
  <c r="X5" i="393"/>
  <c r="AE5" i="394"/>
  <c r="AJ6" i="394"/>
  <c r="S5" i="394"/>
  <c r="AK6" i="394"/>
  <c r="T5" i="394"/>
  <c r="AL6" i="394"/>
  <c r="AB5" i="394"/>
  <c r="J55" i="394"/>
  <c r="M8" i="394"/>
  <c r="AM6" i="394"/>
  <c r="AP6" i="394"/>
  <c r="AQ6" i="394"/>
  <c r="W5" i="394"/>
  <c r="AH6" i="394"/>
  <c r="AR6" i="394"/>
  <c r="AA5" i="394"/>
  <c r="AI6" i="394"/>
  <c r="AS6" i="394"/>
  <c r="AV6" i="394"/>
  <c r="AO6" i="394"/>
  <c r="AU6" i="394"/>
  <c r="M30" i="394"/>
  <c r="M40" i="394"/>
  <c r="M9" i="394"/>
  <c r="M13" i="394"/>
  <c r="M23" i="394"/>
  <c r="M47" i="394"/>
  <c r="M50" i="394"/>
  <c r="M14" i="394"/>
  <c r="M24" i="394"/>
  <c r="M37" i="394"/>
  <c r="M48" i="394"/>
  <c r="M10" i="394"/>
  <c r="M17" i="394"/>
  <c r="M20" i="394"/>
  <c r="M27" i="394"/>
  <c r="M33" i="394"/>
  <c r="M44" i="394"/>
  <c r="M51" i="394"/>
  <c r="M54" i="394"/>
  <c r="M26" i="394"/>
  <c r="M36" i="394"/>
  <c r="M43" i="394"/>
  <c r="M4" i="394"/>
  <c r="M5" i="394"/>
  <c r="M12" i="394"/>
  <c r="M22" i="394"/>
  <c r="M32" i="394"/>
  <c r="M39" i="394"/>
  <c r="M46" i="394"/>
  <c r="F55" i="394"/>
  <c r="M19" i="394"/>
  <c r="M53" i="394"/>
  <c r="M7" i="394"/>
  <c r="M15" i="394"/>
  <c r="M29" i="394"/>
  <c r="M35" i="394"/>
  <c r="M42" i="394"/>
  <c r="M49" i="394"/>
  <c r="G55" i="394"/>
  <c r="M16" i="394"/>
  <c r="M11" i="394"/>
  <c r="M25" i="394"/>
  <c r="M31" i="394"/>
  <c r="M38" i="394"/>
  <c r="M45" i="394"/>
  <c r="M52" i="394"/>
  <c r="M6" i="394"/>
  <c r="M18" i="394"/>
  <c r="M21" i="394"/>
  <c r="M28" i="394"/>
  <c r="M34" i="394"/>
  <c r="M41" i="394"/>
  <c r="Q5" i="394"/>
  <c r="Y5" i="394"/>
  <c r="AC5" i="394"/>
  <c r="R5" i="394"/>
  <c r="Z5" i="394"/>
  <c r="V5" i="394"/>
  <c r="K55" i="394"/>
  <c r="L55" i="394"/>
  <c r="X5" i="394"/>
  <c r="AT6" i="394"/>
  <c r="AD5" i="394"/>
  <c r="AM6" i="395"/>
  <c r="R5" i="395"/>
  <c r="V5" i="395"/>
  <c r="M37" i="395"/>
  <c r="M41" i="395"/>
  <c r="M22" i="395"/>
  <c r="M45" i="395"/>
  <c r="M26" i="395"/>
  <c r="M7" i="395"/>
  <c r="M30" i="395"/>
  <c r="M11" i="395"/>
  <c r="M15" i="395"/>
  <c r="F55" i="395"/>
  <c r="M49" i="395"/>
  <c r="M33" i="395"/>
  <c r="K55" i="395"/>
  <c r="L55" i="395"/>
  <c r="J55" i="395"/>
  <c r="Q5" i="395"/>
  <c r="Y5" i="395"/>
  <c r="AH6" i="395"/>
  <c r="AP6" i="395"/>
  <c r="Z5" i="395"/>
  <c r="AI6" i="395"/>
  <c r="AQ6" i="395"/>
  <c r="M9" i="395"/>
  <c r="M13" i="395"/>
  <c r="M17" i="395"/>
  <c r="M20" i="395"/>
  <c r="M24" i="395"/>
  <c r="M28" i="395"/>
  <c r="M31" i="395"/>
  <c r="M35" i="395"/>
  <c r="M39" i="395"/>
  <c r="M43" i="395"/>
  <c r="M47" i="395"/>
  <c r="M51" i="395"/>
  <c r="G55" i="395"/>
  <c r="S5" i="395"/>
  <c r="AA5" i="395"/>
  <c r="AJ6" i="395"/>
  <c r="AR6" i="395"/>
  <c r="T5" i="395"/>
  <c r="AB5" i="395"/>
  <c r="AK6" i="395"/>
  <c r="AS6" i="395"/>
  <c r="M8" i="395"/>
  <c r="M12" i="395"/>
  <c r="M16" i="395"/>
  <c r="M19" i="395"/>
  <c r="M23" i="395"/>
  <c r="M27" i="395"/>
  <c r="M34" i="395"/>
  <c r="M38" i="395"/>
  <c r="M42" i="395"/>
  <c r="M46" i="395"/>
  <c r="M50" i="395"/>
  <c r="M54" i="395"/>
  <c r="U5" i="395"/>
  <c r="AC5" i="395"/>
  <c r="AL6" i="395"/>
  <c r="M53" i="395"/>
  <c r="AE5" i="395"/>
  <c r="AV6" i="395"/>
  <c r="M4" i="395"/>
  <c r="M5" i="395"/>
  <c r="X5" i="395"/>
  <c r="M6" i="395"/>
  <c r="AO6" i="395"/>
  <c r="M10" i="395"/>
  <c r="M14" i="395"/>
  <c r="M18" i="395"/>
  <c r="M21" i="395"/>
  <c r="M25" i="395"/>
  <c r="M29" i="395"/>
  <c r="M32" i="395"/>
  <c r="M36" i="395"/>
  <c r="M40" i="395"/>
  <c r="M44" i="395"/>
  <c r="M48" i="395"/>
  <c r="M52" i="395"/>
  <c r="J55" i="396"/>
  <c r="M54" i="396"/>
  <c r="M51" i="396"/>
  <c r="M46" i="396"/>
  <c r="M53" i="396"/>
  <c r="M12" i="396"/>
  <c r="M9" i="396"/>
  <c r="M23" i="396"/>
  <c r="M26" i="396"/>
  <c r="M28" i="396"/>
  <c r="M8" i="396"/>
  <c r="M18" i="396"/>
  <c r="M20" i="396"/>
  <c r="M39" i="396"/>
  <c r="M22" i="396"/>
  <c r="M36" i="396"/>
  <c r="M15" i="396"/>
  <c r="M33" i="396"/>
  <c r="M35" i="396"/>
  <c r="M38" i="396"/>
  <c r="M11" i="396"/>
  <c r="M14" i="396"/>
  <c r="M17" i="396"/>
  <c r="M30" i="396"/>
  <c r="M32" i="396"/>
  <c r="M43" i="396"/>
  <c r="M27" i="396"/>
  <c r="M50" i="396"/>
  <c r="M5" i="396"/>
  <c r="M7" i="396"/>
  <c r="M21" i="396"/>
  <c r="M24" i="396"/>
  <c r="M34" i="396"/>
  <c r="M40" i="396"/>
  <c r="M4" i="396"/>
  <c r="M6" i="396"/>
  <c r="M10" i="396"/>
  <c r="M13" i="396"/>
  <c r="M16" i="396"/>
  <c r="M29" i="396"/>
  <c r="M47" i="396"/>
  <c r="M31" i="396"/>
  <c r="M42" i="396"/>
  <c r="M19" i="396"/>
  <c r="M25" i="396"/>
  <c r="M44" i="396"/>
  <c r="M49" i="396"/>
  <c r="F55" i="396"/>
  <c r="M45" i="396"/>
  <c r="G55" i="396"/>
  <c r="M41" i="396"/>
  <c r="M52" i="396"/>
  <c r="M37" i="396"/>
  <c r="M48" i="396"/>
  <c r="Q5" i="396"/>
  <c r="Y5" i="396"/>
  <c r="AH6" i="396"/>
  <c r="AP6" i="396"/>
  <c r="R5" i="396"/>
  <c r="Z5" i="396"/>
  <c r="AI6" i="396"/>
  <c r="AQ6" i="396"/>
  <c r="T5" i="396"/>
  <c r="AB5" i="396"/>
  <c r="AK6" i="396"/>
  <c r="AS6" i="396"/>
  <c r="U5" i="396"/>
  <c r="AL6" i="396"/>
  <c r="AT6" i="396"/>
  <c r="V5" i="396"/>
  <c r="AM6" i="396"/>
  <c r="K55" i="396"/>
  <c r="L55" i="396"/>
  <c r="AE5" i="396"/>
  <c r="AV6" i="396"/>
  <c r="X5" i="396"/>
  <c r="AO6" i="396"/>
  <c r="AP6" i="397"/>
  <c r="AQ6" i="397"/>
  <c r="AH6" i="397"/>
  <c r="AR6" i="397"/>
  <c r="J55" i="397"/>
  <c r="AI6" i="397"/>
  <c r="AS6" i="397"/>
  <c r="M24" i="397"/>
  <c r="AJ6" i="397"/>
  <c r="AT6" i="397"/>
  <c r="AV6" i="397"/>
  <c r="AO6" i="397"/>
  <c r="G55" i="397"/>
  <c r="M9" i="397"/>
  <c r="M17" i="397"/>
  <c r="M25" i="397"/>
  <c r="M33" i="397"/>
  <c r="M41" i="397"/>
  <c r="M49" i="397"/>
  <c r="M10" i="397"/>
  <c r="M18" i="397"/>
  <c r="M26" i="397"/>
  <c r="M34" i="397"/>
  <c r="M42" i="397"/>
  <c r="M50" i="397"/>
  <c r="K55" i="397"/>
  <c r="L55" i="397"/>
  <c r="M11" i="397"/>
  <c r="M19" i="397"/>
  <c r="M27" i="397"/>
  <c r="M35" i="397"/>
  <c r="M43" i="397"/>
  <c r="M51" i="397"/>
  <c r="M12" i="397"/>
  <c r="M20" i="397"/>
  <c r="M28" i="397"/>
  <c r="M36" i="397"/>
  <c r="M44" i="397"/>
  <c r="M52" i="397"/>
  <c r="M5" i="397"/>
  <c r="M13" i="397"/>
  <c r="M21" i="397"/>
  <c r="M29" i="397"/>
  <c r="M37" i="397"/>
  <c r="M45" i="397"/>
  <c r="M53" i="397"/>
  <c r="M6" i="397"/>
  <c r="M14" i="397"/>
  <c r="M22" i="397"/>
  <c r="M30" i="397"/>
  <c r="M38" i="397"/>
  <c r="M46" i="397"/>
  <c r="M54" i="397"/>
  <c r="M7" i="397"/>
  <c r="M15" i="397"/>
  <c r="M23" i="397"/>
  <c r="M31" i="397"/>
  <c r="M39" i="397"/>
  <c r="M47" i="397"/>
  <c r="M55" i="397"/>
  <c r="S26" i="397"/>
  <c r="T26" i="397"/>
  <c r="V26" i="397"/>
  <c r="AA26" i="397"/>
  <c r="AB26" i="397"/>
  <c r="R26" i="397"/>
  <c r="Z26" i="397"/>
  <c r="U26" i="397"/>
  <c r="W26" i="397"/>
  <c r="AE26" i="397"/>
  <c r="X26" i="397"/>
  <c r="Q26" i="397"/>
  <c r="AC26" i="397"/>
  <c r="S5" i="398"/>
  <c r="U5" i="398"/>
  <c r="AJ6" i="398"/>
  <c r="AL6" i="398"/>
  <c r="AA5" i="398"/>
  <c r="AR6" i="398"/>
  <c r="M39" i="398"/>
  <c r="M49" i="398"/>
  <c r="M20" i="398"/>
  <c r="M30" i="398"/>
  <c r="M11" i="398"/>
  <c r="M13" i="398"/>
  <c r="M41" i="398"/>
  <c r="M51" i="398"/>
  <c r="M15" i="398"/>
  <c r="M22" i="398"/>
  <c r="M53" i="398"/>
  <c r="G55" i="398"/>
  <c r="M24" i="398"/>
  <c r="M31" i="398"/>
  <c r="M43" i="398"/>
  <c r="M17" i="398"/>
  <c r="M26" i="398"/>
  <c r="M33" i="398"/>
  <c r="M45" i="398"/>
  <c r="M7" i="398"/>
  <c r="M28" i="398"/>
  <c r="M35" i="398"/>
  <c r="M9" i="398"/>
  <c r="M37" i="398"/>
  <c r="M47" i="398"/>
  <c r="F55" i="398"/>
  <c r="R5" i="398"/>
  <c r="Z5" i="398"/>
  <c r="AI6" i="398"/>
  <c r="AQ6" i="398"/>
  <c r="T5" i="398"/>
  <c r="AB5" i="398"/>
  <c r="AK6" i="398"/>
  <c r="AS6" i="398"/>
  <c r="M8" i="398"/>
  <c r="M12" i="398"/>
  <c r="M16" i="398"/>
  <c r="M19" i="398"/>
  <c r="M23" i="398"/>
  <c r="M27" i="398"/>
  <c r="M34" i="398"/>
  <c r="M38" i="398"/>
  <c r="M42" i="398"/>
  <c r="M46" i="398"/>
  <c r="M50" i="398"/>
  <c r="M54" i="398"/>
  <c r="J55" i="398"/>
  <c r="V5" i="398"/>
  <c r="AM6" i="398"/>
  <c r="K55" i="398"/>
  <c r="L55" i="398"/>
  <c r="W5" i="398"/>
  <c r="AE5" i="398"/>
  <c r="AN6" i="398"/>
  <c r="AV6" i="398"/>
  <c r="M4" i="398"/>
  <c r="M5" i="398"/>
  <c r="X5" i="398"/>
  <c r="M6" i="398"/>
  <c r="AO6" i="398"/>
  <c r="M10" i="398"/>
  <c r="M14" i="398"/>
  <c r="M18" i="398"/>
  <c r="M21" i="398"/>
  <c r="M25" i="398"/>
  <c r="M29" i="398"/>
  <c r="M32" i="398"/>
  <c r="M36" i="398"/>
  <c r="M40" i="398"/>
  <c r="M44" i="398"/>
  <c r="M48" i="398"/>
  <c r="M52" i="398"/>
  <c r="Q5" i="398"/>
  <c r="AC5" i="398"/>
  <c r="AH6" i="398"/>
  <c r="AT6" i="398"/>
  <c r="AV6" i="399"/>
  <c r="AE5" i="399"/>
  <c r="M56" i="399"/>
  <c r="M46" i="399"/>
  <c r="M21" i="399"/>
  <c r="M28" i="399"/>
  <c r="M44" i="399"/>
  <c r="M51" i="399"/>
  <c r="M9" i="399"/>
  <c r="M14" i="399"/>
  <c r="M32" i="399"/>
  <c r="M18" i="399"/>
  <c r="M20" i="399"/>
  <c r="M25" i="399"/>
  <c r="M43" i="399"/>
  <c r="M50" i="399"/>
  <c r="M5" i="399"/>
  <c r="M6" i="399"/>
  <c r="M13" i="399"/>
  <c r="M36" i="399"/>
  <c r="M4" i="399"/>
  <c r="M24" i="399"/>
  <c r="M29" i="399"/>
  <c r="M31" i="399"/>
  <c r="M39" i="399"/>
  <c r="M17" i="399"/>
  <c r="M35" i="399"/>
  <c r="M40" i="399"/>
  <c r="M47" i="399"/>
  <c r="M53" i="399"/>
  <c r="M10" i="399"/>
  <c r="M54" i="399"/>
  <c r="J55" i="399"/>
  <c r="M42" i="399"/>
  <c r="M49" i="399"/>
  <c r="F55" i="399"/>
  <c r="M8" i="399"/>
  <c r="M12" i="399"/>
  <c r="M16" i="399"/>
  <c r="M19" i="399"/>
  <c r="M23" i="399"/>
  <c r="M27" i="399"/>
  <c r="M34" i="399"/>
  <c r="M38" i="399"/>
  <c r="M45" i="399"/>
  <c r="G55" i="399"/>
  <c r="M41" i="399"/>
  <c r="M52" i="399"/>
  <c r="M7" i="399"/>
  <c r="M11" i="399"/>
  <c r="M15" i="399"/>
  <c r="M22" i="399"/>
  <c r="M26" i="399"/>
  <c r="M30" i="399"/>
  <c r="M33" i="399"/>
  <c r="M37" i="399"/>
  <c r="M48" i="399"/>
  <c r="R5" i="399"/>
  <c r="Z5" i="399"/>
  <c r="AI6" i="399"/>
  <c r="AQ6" i="399"/>
  <c r="S5" i="399"/>
  <c r="AA5" i="399"/>
  <c r="AJ6" i="399"/>
  <c r="AR6" i="399"/>
  <c r="Q5" i="399"/>
  <c r="T5" i="399"/>
  <c r="AB5" i="399"/>
  <c r="AK6" i="399"/>
  <c r="AS6" i="399"/>
  <c r="AH6" i="399"/>
  <c r="U5" i="399"/>
  <c r="AL6" i="399"/>
  <c r="V5" i="399"/>
  <c r="AM6" i="399"/>
  <c r="K55" i="399"/>
  <c r="L55" i="399"/>
  <c r="Y5" i="399"/>
  <c r="AP6" i="399"/>
  <c r="X5" i="399"/>
  <c r="AO6" i="399"/>
  <c r="AT6" i="399"/>
  <c r="AI6" i="400"/>
  <c r="AQ6" i="400"/>
  <c r="AK6" i="400"/>
  <c r="AS6" i="400"/>
  <c r="U5" i="400"/>
  <c r="AL6" i="400"/>
  <c r="AM6" i="400"/>
  <c r="W5" i="400"/>
  <c r="AV6" i="400"/>
  <c r="AO6" i="400"/>
  <c r="Q5" i="400"/>
  <c r="Z5" i="400"/>
  <c r="AU6" i="400"/>
  <c r="F55" i="400"/>
  <c r="S5" i="400"/>
  <c r="Y5" i="400"/>
  <c r="AC5" i="400"/>
  <c r="X5" i="400"/>
  <c r="R5" i="400"/>
  <c r="AR6" i="400"/>
  <c r="AN6" i="400"/>
  <c r="AE5" i="400"/>
  <c r="AB5" i="400"/>
  <c r="AH6" i="400"/>
  <c r="T5" i="400"/>
  <c r="V5" i="400"/>
  <c r="AP6" i="400"/>
  <c r="AT6" i="400"/>
  <c r="M52" i="400"/>
  <c r="K55" i="400"/>
  <c r="L55" i="400"/>
  <c r="M48" i="400"/>
  <c r="M45" i="400"/>
  <c r="M55" i="400"/>
  <c r="M26" i="400"/>
  <c r="M16" i="400"/>
  <c r="M23" i="400"/>
  <c r="M9" i="400"/>
  <c r="M13" i="400"/>
  <c r="M38" i="400"/>
  <c r="M8" i="400"/>
  <c r="M29" i="400"/>
  <c r="M35" i="400"/>
  <c r="M4" i="400"/>
  <c r="M15" i="400"/>
  <c r="M42" i="400"/>
  <c r="M10" i="400"/>
  <c r="M51" i="400"/>
  <c r="M7" i="400"/>
  <c r="M12" i="400"/>
  <c r="M22" i="400"/>
  <c r="M30" i="400"/>
  <c r="M32" i="400"/>
  <c r="M6" i="400"/>
  <c r="M19" i="400"/>
  <c r="M41" i="400"/>
  <c r="M50" i="400"/>
  <c r="M53" i="400"/>
  <c r="M44" i="400"/>
  <c r="M47" i="400"/>
  <c r="M25" i="400"/>
  <c r="M28" i="400"/>
  <c r="M31" i="400"/>
  <c r="M34" i="400"/>
  <c r="M49" i="400"/>
  <c r="G55" i="400"/>
  <c r="M18" i="400"/>
  <c r="M21" i="400"/>
  <c r="M37" i="400"/>
  <c r="M40" i="400"/>
  <c r="M43" i="400"/>
  <c r="M24" i="400"/>
  <c r="M46" i="400"/>
  <c r="M54" i="400"/>
  <c r="J55" i="400"/>
  <c r="M5" i="400"/>
  <c r="M11" i="400"/>
  <c r="M14" i="400"/>
  <c r="M17" i="400"/>
  <c r="M20" i="400"/>
  <c r="M27" i="400"/>
  <c r="M33" i="400"/>
  <c r="M36" i="400"/>
  <c r="AM6" i="401"/>
  <c r="J55" i="401"/>
  <c r="M33" i="401"/>
  <c r="M37" i="401"/>
  <c r="M41" i="401"/>
  <c r="M22" i="401"/>
  <c r="M7" i="401"/>
  <c r="M26" i="401"/>
  <c r="M45" i="401"/>
  <c r="M30" i="401"/>
  <c r="M49" i="401"/>
  <c r="M11" i="401"/>
  <c r="M15" i="401"/>
  <c r="F55" i="401"/>
  <c r="M53" i="401"/>
  <c r="Q5" i="401"/>
  <c r="Y5" i="401"/>
  <c r="AH6" i="401"/>
  <c r="AP6" i="401"/>
  <c r="R5" i="401"/>
  <c r="Z5" i="401"/>
  <c r="AI6" i="401"/>
  <c r="AQ6" i="401"/>
  <c r="M9" i="401"/>
  <c r="M13" i="401"/>
  <c r="M17" i="401"/>
  <c r="M20" i="401"/>
  <c r="M24" i="401"/>
  <c r="M28" i="401"/>
  <c r="M31" i="401"/>
  <c r="M35" i="401"/>
  <c r="M39" i="401"/>
  <c r="M43" i="401"/>
  <c r="M47" i="401"/>
  <c r="M51" i="401"/>
  <c r="G55" i="401"/>
  <c r="T5" i="401"/>
  <c r="AB5" i="401"/>
  <c r="AK6" i="401"/>
  <c r="AS6" i="401"/>
  <c r="M8" i="401"/>
  <c r="M12" i="401"/>
  <c r="M16" i="401"/>
  <c r="M19" i="401"/>
  <c r="M23" i="401"/>
  <c r="M27" i="401"/>
  <c r="M34" i="401"/>
  <c r="M38" i="401"/>
  <c r="M42" i="401"/>
  <c r="M46" i="401"/>
  <c r="M50" i="401"/>
  <c r="M54" i="401"/>
  <c r="U5" i="401"/>
  <c r="AL6" i="401"/>
  <c r="AJ6" i="401"/>
  <c r="V5" i="401"/>
  <c r="K55" i="401"/>
  <c r="L55" i="401"/>
  <c r="AA5" i="401"/>
  <c r="AR6" i="401"/>
  <c r="W5" i="401"/>
  <c r="AE5" i="401"/>
  <c r="AV6" i="401"/>
  <c r="M4" i="401"/>
  <c r="M5" i="401"/>
  <c r="X5" i="401"/>
  <c r="M6" i="401"/>
  <c r="AO6" i="401"/>
  <c r="M10" i="401"/>
  <c r="M14" i="401"/>
  <c r="M18" i="401"/>
  <c r="M21" i="401"/>
  <c r="M25" i="401"/>
  <c r="M29" i="401"/>
  <c r="M32" i="401"/>
  <c r="M36" i="401"/>
  <c r="M40" i="401"/>
  <c r="M44" i="401"/>
  <c r="M48" i="401"/>
  <c r="M52" i="401"/>
  <c r="AU6" i="401"/>
  <c r="AD5" i="401"/>
  <c r="M15" i="402"/>
  <c r="M20" i="402"/>
  <c r="M28" i="402"/>
  <c r="M36" i="402"/>
  <c r="M54" i="402"/>
  <c r="M39" i="402"/>
  <c r="AJ6" i="402"/>
  <c r="AR6" i="402"/>
  <c r="AP6" i="402"/>
  <c r="AL6" i="402"/>
  <c r="AN6" i="402"/>
  <c r="AO6" i="402"/>
  <c r="AW6" i="403"/>
  <c r="AB5" i="403"/>
  <c r="AJ6" i="403"/>
  <c r="AE5" i="403"/>
  <c r="AN6" i="403"/>
  <c r="AV6" i="403"/>
  <c r="S5" i="403"/>
  <c r="AF5" i="403"/>
  <c r="AK6" i="403"/>
  <c r="T5" i="403"/>
  <c r="AL6" i="403"/>
  <c r="U5" i="403"/>
  <c r="W5" i="403"/>
  <c r="AO6" i="403"/>
  <c r="X5" i="403"/>
  <c r="AR6" i="403"/>
  <c r="AA5" i="403"/>
  <c r="AS6" i="403"/>
  <c r="M28" i="403"/>
  <c r="M42" i="403"/>
  <c r="V5" i="403"/>
  <c r="AM6" i="403"/>
  <c r="Q5" i="403"/>
  <c r="AH6" i="403"/>
  <c r="R5" i="403"/>
  <c r="AI6" i="403"/>
  <c r="AA6" i="360"/>
  <c r="AJ6" i="360"/>
  <c r="AE6" i="360"/>
  <c r="AK6" i="360"/>
  <c r="Y6" i="360"/>
  <c r="AI5" i="339"/>
  <c r="W6" i="339"/>
  <c r="AI5" i="345"/>
  <c r="W6" i="345"/>
  <c r="AI5" i="346"/>
  <c r="W6" i="346"/>
  <c r="AI5" i="350"/>
  <c r="AI5" i="340"/>
  <c r="AE6" i="340"/>
  <c r="W6" i="368"/>
  <c r="AK6" i="368"/>
  <c r="AJ6" i="368"/>
  <c r="Y6" i="368"/>
  <c r="AC6" i="368"/>
  <c r="AE6" i="368"/>
  <c r="AA6" i="368"/>
  <c r="AA6" i="356"/>
  <c r="AJ6" i="356"/>
  <c r="AE6" i="356"/>
  <c r="Y6" i="356"/>
  <c r="AK6" i="356"/>
  <c r="AC6" i="356"/>
  <c r="AG6" i="356"/>
  <c r="AI5" i="337"/>
  <c r="Y6" i="337"/>
  <c r="AI5" i="311"/>
  <c r="AG6" i="311"/>
  <c r="AG6" i="340"/>
  <c r="AI5" i="348"/>
  <c r="W6" i="348"/>
  <c r="AE6" i="311"/>
  <c r="AI5" i="338"/>
  <c r="AG6" i="338"/>
  <c r="AE6" i="339"/>
  <c r="AC6" i="339"/>
  <c r="AI5" i="341"/>
  <c r="AC6" i="341"/>
  <c r="Y6" i="341"/>
  <c r="AI5" i="347"/>
  <c r="AG6" i="347"/>
  <c r="AD5" i="403"/>
  <c r="AG6" i="370"/>
  <c r="AI6" i="370"/>
  <c r="Y6" i="367"/>
  <c r="AC6" i="357"/>
  <c r="AI6" i="357"/>
  <c r="AJ6" i="358"/>
  <c r="W6" i="354"/>
  <c r="Y6" i="353"/>
  <c r="AI6" i="353"/>
  <c r="P50" i="340"/>
  <c r="W6" i="364"/>
  <c r="AC6" i="360"/>
  <c r="AI6" i="360"/>
  <c r="P16" i="311"/>
  <c r="P10" i="311"/>
  <c r="P52" i="311"/>
  <c r="P32" i="311"/>
  <c r="P6" i="311"/>
  <c r="P14" i="311"/>
  <c r="P43" i="311"/>
  <c r="AJ6" i="352"/>
  <c r="P54" i="340"/>
  <c r="X6" i="339"/>
  <c r="P6" i="339"/>
  <c r="P20" i="339"/>
  <c r="AD6" i="341"/>
  <c r="P10" i="342"/>
  <c r="W5" i="343"/>
  <c r="P32" i="343"/>
  <c r="P33" i="343"/>
  <c r="AF6" i="344"/>
  <c r="Z6" i="344"/>
  <c r="AD6" i="344"/>
  <c r="P19" i="345"/>
  <c r="W5" i="349"/>
  <c r="AA6" i="367"/>
  <c r="AA6" i="358"/>
  <c r="W6" i="358"/>
  <c r="AE6" i="354"/>
  <c r="AG6" i="364"/>
  <c r="AE6" i="364"/>
  <c r="AK6" i="352"/>
  <c r="AG6" i="352"/>
  <c r="AB6" i="339"/>
  <c r="AF6" i="339"/>
  <c r="P34" i="340"/>
  <c r="P35" i="340"/>
  <c r="P36" i="340"/>
  <c r="P37" i="340"/>
  <c r="P38" i="340"/>
  <c r="P39" i="340"/>
  <c r="P40" i="340"/>
  <c r="P41" i="340"/>
  <c r="P42" i="340"/>
  <c r="P43" i="340"/>
  <c r="P44" i="340"/>
  <c r="P45" i="340"/>
  <c r="P46" i="340"/>
  <c r="P47" i="340"/>
  <c r="P48" i="340"/>
  <c r="P49" i="340"/>
  <c r="P19" i="343"/>
  <c r="P18" i="343"/>
  <c r="P17" i="343"/>
  <c r="P16" i="343"/>
  <c r="P15" i="343"/>
  <c r="P14" i="343"/>
  <c r="P13" i="343"/>
  <c r="P12" i="343"/>
  <c r="P11" i="343"/>
  <c r="P14" i="345"/>
  <c r="P13" i="345"/>
  <c r="P12" i="345"/>
  <c r="P11" i="345"/>
  <c r="P10" i="345"/>
  <c r="P9" i="345"/>
  <c r="P8" i="345"/>
  <c r="P7" i="345"/>
  <c r="P6" i="345"/>
  <c r="P53" i="345"/>
  <c r="P52" i="345"/>
  <c r="P51" i="345"/>
  <c r="P50" i="345"/>
  <c r="P49" i="345"/>
  <c r="P48" i="345"/>
  <c r="P47" i="345"/>
  <c r="P46" i="345"/>
  <c r="P45" i="345"/>
  <c r="P44" i="345"/>
  <c r="P43" i="345"/>
  <c r="P42" i="345"/>
  <c r="P41" i="345"/>
  <c r="P40" i="345"/>
  <c r="P39" i="345"/>
  <c r="P38" i="345"/>
  <c r="T54" i="345"/>
  <c r="AG6" i="368"/>
  <c r="AJ6" i="367"/>
  <c r="AC6" i="354"/>
  <c r="AA6" i="352"/>
  <c r="AE6" i="352"/>
  <c r="T54" i="340"/>
  <c r="N54" i="340"/>
  <c r="O54" i="340"/>
  <c r="AB6" i="350"/>
  <c r="V6" i="350"/>
  <c r="AF6" i="350"/>
  <c r="AH6" i="350"/>
  <c r="W5" i="351"/>
  <c r="Y6" i="361"/>
  <c r="AJ6" i="361"/>
  <c r="AK6" i="367"/>
  <c r="AK6" i="364"/>
  <c r="Y6" i="352"/>
  <c r="V6" i="339"/>
  <c r="P20" i="340"/>
  <c r="P21" i="340"/>
  <c r="P22" i="340"/>
  <c r="P23" i="340"/>
  <c r="P24" i="340"/>
  <c r="P25" i="340"/>
  <c r="P26" i="340"/>
  <c r="P27" i="340"/>
  <c r="P28" i="340"/>
  <c r="P29" i="340"/>
  <c r="P30" i="340"/>
  <c r="P31" i="340"/>
  <c r="P32" i="340"/>
  <c r="P33" i="340"/>
  <c r="P53" i="340"/>
  <c r="Z6" i="341"/>
  <c r="W5" i="342"/>
  <c r="J54" i="345"/>
  <c r="P6" i="348"/>
  <c r="P37" i="348"/>
  <c r="P36" i="348"/>
  <c r="P35" i="348"/>
  <c r="P34" i="348"/>
  <c r="P10" i="348"/>
  <c r="P33" i="348"/>
  <c r="P8" i="348"/>
  <c r="T54" i="348"/>
  <c r="P7" i="348"/>
  <c r="AC5" i="403"/>
  <c r="AK6" i="361"/>
  <c r="AE6" i="367"/>
  <c r="AK6" i="358"/>
  <c r="W6" i="356"/>
  <c r="AI6" i="356"/>
  <c r="AJ6" i="354"/>
  <c r="Z6" i="339"/>
  <c r="AH6" i="339"/>
  <c r="N54" i="337"/>
  <c r="O54" i="337"/>
  <c r="P6" i="340"/>
  <c r="P7" i="340"/>
  <c r="P8" i="340"/>
  <c r="P9" i="340"/>
  <c r="P10" i="340"/>
  <c r="P11" i="340"/>
  <c r="P12" i="340"/>
  <c r="P13" i="340"/>
  <c r="P14" i="340"/>
  <c r="P15" i="340"/>
  <c r="P16" i="340"/>
  <c r="P17" i="340"/>
  <c r="P18" i="340"/>
  <c r="P19" i="340"/>
  <c r="W5" i="344"/>
  <c r="AC6" i="358"/>
  <c r="AK6" i="354"/>
  <c r="P52" i="340"/>
  <c r="Y6" i="364"/>
  <c r="P41" i="311"/>
  <c r="P22" i="311"/>
  <c r="P53" i="311"/>
  <c r="P11" i="311"/>
  <c r="P48" i="311"/>
  <c r="P51" i="311"/>
  <c r="AC6" i="352"/>
  <c r="AI6" i="352"/>
  <c r="T54" i="337"/>
  <c r="AG5" i="342"/>
  <c r="P6" i="343"/>
  <c r="P7" i="343"/>
  <c r="P8" i="343"/>
  <c r="P9" i="343"/>
  <c r="P10" i="343"/>
  <c r="Y5" i="344"/>
  <c r="P5" i="345"/>
  <c r="AC6" i="361"/>
  <c r="AI6" i="361"/>
  <c r="AA6" i="354"/>
  <c r="P33" i="341"/>
  <c r="P32" i="341"/>
  <c r="P31" i="341"/>
  <c r="P30" i="341"/>
  <c r="P29" i="341"/>
  <c r="P28" i="341"/>
  <c r="P27" i="341"/>
  <c r="P26" i="341"/>
  <c r="P25" i="341"/>
  <c r="P24" i="341"/>
  <c r="P23" i="341"/>
  <c r="P22" i="341"/>
  <c r="P21" i="341"/>
  <c r="P20" i="341"/>
  <c r="P53" i="341"/>
  <c r="P52" i="341"/>
  <c r="P51" i="341"/>
  <c r="P50" i="341"/>
  <c r="P49" i="341"/>
  <c r="P48" i="341"/>
  <c r="P47" i="341"/>
  <c r="P46" i="341"/>
  <c r="P45" i="341"/>
  <c r="P44" i="341"/>
  <c r="P43" i="341"/>
  <c r="P42" i="341"/>
  <c r="P41" i="341"/>
  <c r="P40" i="341"/>
  <c r="P39" i="341"/>
  <c r="P38" i="341"/>
  <c r="P37" i="341"/>
  <c r="P36" i="341"/>
  <c r="P35" i="341"/>
  <c r="P34" i="341"/>
  <c r="J54" i="341"/>
  <c r="P19" i="342"/>
  <c r="P18" i="342"/>
  <c r="P17" i="342"/>
  <c r="P16" i="342"/>
  <c r="P15" i="342"/>
  <c r="P14" i="342"/>
  <c r="P13" i="342"/>
  <c r="P12" i="342"/>
  <c r="P11" i="342"/>
  <c r="P51" i="342"/>
  <c r="P50" i="342"/>
  <c r="P49" i="342"/>
  <c r="P48" i="342"/>
  <c r="P47" i="342"/>
  <c r="P46" i="342"/>
  <c r="P45" i="342"/>
  <c r="P44" i="342"/>
  <c r="P43" i="342"/>
  <c r="P42" i="342"/>
  <c r="P41" i="342"/>
  <c r="P40" i="342"/>
  <c r="P39" i="342"/>
  <c r="P38" i="342"/>
  <c r="P37" i="342"/>
  <c r="P36" i="342"/>
  <c r="P35" i="342"/>
  <c r="P34" i="342"/>
  <c r="P9" i="342"/>
  <c r="P8" i="342"/>
  <c r="P6" i="342"/>
  <c r="T54" i="343"/>
  <c r="N54" i="343"/>
  <c r="O54" i="343"/>
  <c r="T54" i="346"/>
  <c r="P22" i="351"/>
  <c r="P23" i="351"/>
  <c r="P24" i="351"/>
  <c r="P25" i="351"/>
  <c r="P26" i="351"/>
  <c r="P27" i="351"/>
  <c r="P28" i="351"/>
  <c r="P29" i="351"/>
  <c r="P30" i="351"/>
  <c r="P31" i="351"/>
  <c r="P32" i="351"/>
  <c r="P33" i="351"/>
  <c r="J54" i="351"/>
  <c r="P8" i="352"/>
  <c r="P9" i="352"/>
  <c r="P10" i="352"/>
  <c r="P22" i="352"/>
  <c r="P23" i="352"/>
  <c r="P24" i="352"/>
  <c r="P25" i="352"/>
  <c r="P26" i="352"/>
  <c r="P27" i="352"/>
  <c r="AF6" i="354"/>
  <c r="P6" i="354"/>
  <c r="T54" i="354"/>
  <c r="N54" i="354"/>
  <c r="O54" i="354"/>
  <c r="Z6" i="355"/>
  <c r="P7" i="355"/>
  <c r="P8" i="355"/>
  <c r="P9" i="355"/>
  <c r="P11" i="356"/>
  <c r="P12" i="356"/>
  <c r="P13" i="356"/>
  <c r="P14" i="356"/>
  <c r="P15" i="356"/>
  <c r="P16" i="356"/>
  <c r="P17" i="356"/>
  <c r="P18" i="356"/>
  <c r="P19" i="356"/>
  <c r="P41" i="357"/>
  <c r="J54" i="357"/>
  <c r="Z6" i="360"/>
  <c r="AD6" i="360"/>
  <c r="AH6" i="360"/>
  <c r="J54" i="364"/>
  <c r="T54" i="364"/>
  <c r="M54" i="351"/>
  <c r="I54" i="353"/>
  <c r="V6" i="354"/>
  <c r="AB6" i="355"/>
  <c r="T54" i="356"/>
  <c r="P40" i="357"/>
  <c r="I54" i="358"/>
  <c r="M54" i="358"/>
  <c r="Y5" i="362"/>
  <c r="I54" i="359"/>
  <c r="P51" i="354"/>
  <c r="P52" i="354"/>
  <c r="P5" i="356"/>
  <c r="AF6" i="357"/>
  <c r="P34" i="357"/>
  <c r="P35" i="357"/>
  <c r="P36" i="357"/>
  <c r="P37" i="357"/>
  <c r="P38" i="357"/>
  <c r="P45" i="357"/>
  <c r="P46" i="357"/>
  <c r="P51" i="357"/>
  <c r="P52" i="357"/>
  <c r="P6" i="346"/>
  <c r="AD6" i="355"/>
  <c r="T54" i="355"/>
  <c r="P7" i="357"/>
  <c r="P8" i="357"/>
  <c r="P9" i="357"/>
  <c r="P10" i="357"/>
  <c r="P24" i="357"/>
  <c r="P25" i="357"/>
  <c r="P26" i="357"/>
  <c r="P27" i="357"/>
  <c r="P28" i="357"/>
  <c r="P29" i="357"/>
  <c r="P30" i="357"/>
  <c r="P31" i="357"/>
  <c r="P32" i="357"/>
  <c r="P33" i="357"/>
  <c r="P34" i="346"/>
  <c r="P35" i="346"/>
  <c r="P36" i="346"/>
  <c r="P37" i="346"/>
  <c r="P38" i="346"/>
  <c r="P39" i="346"/>
  <c r="P40" i="346"/>
  <c r="P41" i="346"/>
  <c r="P42" i="346"/>
  <c r="P43" i="346"/>
  <c r="P44" i="346"/>
  <c r="P45" i="346"/>
  <c r="P46" i="346"/>
  <c r="P47" i="346"/>
  <c r="P48" i="346"/>
  <c r="P49" i="346"/>
  <c r="P6" i="356"/>
  <c r="P20" i="356"/>
  <c r="P21" i="356"/>
  <c r="P22" i="356"/>
  <c r="P23" i="356"/>
  <c r="P24" i="356"/>
  <c r="P25" i="356"/>
  <c r="P26" i="356"/>
  <c r="P27" i="356"/>
  <c r="P28" i="356"/>
  <c r="P29" i="356"/>
  <c r="P30" i="356"/>
  <c r="P31" i="356"/>
  <c r="P32" i="356"/>
  <c r="P33" i="356"/>
  <c r="J54" i="356"/>
  <c r="V6" i="357"/>
  <c r="P49" i="357"/>
  <c r="P48" i="357"/>
  <c r="P44" i="350"/>
  <c r="P45" i="350"/>
  <c r="P46" i="350"/>
  <c r="P47" i="350"/>
  <c r="P48" i="350"/>
  <c r="P49" i="350"/>
  <c r="P50" i="350"/>
  <c r="P51" i="350"/>
  <c r="P52" i="350"/>
  <c r="P42" i="352"/>
  <c r="P43" i="352"/>
  <c r="P44" i="352"/>
  <c r="P45" i="352"/>
  <c r="P46" i="352"/>
  <c r="P47" i="352"/>
  <c r="P48" i="352"/>
  <c r="P49" i="352"/>
  <c r="P50" i="352"/>
  <c r="P51" i="352"/>
  <c r="P52" i="352"/>
  <c r="P53" i="352"/>
  <c r="P17" i="355"/>
  <c r="P7" i="356"/>
  <c r="P8" i="356"/>
  <c r="P9" i="356"/>
  <c r="P5" i="357"/>
  <c r="P42" i="357"/>
  <c r="AG5" i="359"/>
  <c r="W5" i="359"/>
  <c r="P51" i="358"/>
  <c r="P52" i="358"/>
  <c r="AB6" i="359"/>
  <c r="AH6" i="359"/>
  <c r="P24" i="366"/>
  <c r="Z6" i="368"/>
  <c r="U6" i="378"/>
  <c r="AC6" i="378"/>
  <c r="M6" i="378"/>
  <c r="M20" i="378"/>
  <c r="M28" i="378"/>
  <c r="F56" i="380"/>
  <c r="AB6" i="370"/>
  <c r="AH6" i="370"/>
  <c r="V6" i="378"/>
  <c r="AB6" i="378"/>
  <c r="X6" i="378"/>
  <c r="AD6" i="378"/>
  <c r="AE6" i="378"/>
  <c r="M49" i="382"/>
  <c r="M53" i="382"/>
  <c r="M55" i="382"/>
  <c r="AF6" i="378"/>
  <c r="F55" i="378"/>
  <c r="J55" i="378"/>
  <c r="AD6" i="368"/>
  <c r="AH6" i="368"/>
  <c r="Z6" i="371"/>
  <c r="AF6" i="371"/>
  <c r="V6" i="371"/>
  <c r="M13" i="378"/>
  <c r="M36" i="378"/>
  <c r="M44" i="378"/>
  <c r="M46" i="378"/>
  <c r="M42" i="378"/>
  <c r="M38" i="378"/>
  <c r="M34" i="378"/>
  <c r="M27" i="378"/>
  <c r="M23" i="378"/>
  <c r="M19" i="378"/>
  <c r="M16" i="378"/>
  <c r="M12" i="378"/>
  <c r="M8" i="378"/>
  <c r="M52" i="378"/>
  <c r="M45" i="378"/>
  <c r="M41" i="378"/>
  <c r="M37" i="378"/>
  <c r="M33" i="378"/>
  <c r="M30" i="378"/>
  <c r="M26" i="378"/>
  <c r="M22" i="378"/>
  <c r="M15" i="378"/>
  <c r="M11" i="378"/>
  <c r="M7" i="378"/>
  <c r="M55" i="383"/>
  <c r="S5" i="396"/>
  <c r="AA5" i="396"/>
  <c r="AT6" i="403"/>
  <c r="AL6" i="404"/>
  <c r="AK6" i="397"/>
  <c r="AW6" i="397"/>
  <c r="AM6" i="397"/>
  <c r="V5" i="404"/>
  <c r="M40" i="397"/>
  <c r="AB5" i="404"/>
  <c r="AK6" i="404"/>
  <c r="AM6" i="404"/>
  <c r="M19" i="404"/>
  <c r="M26" i="404"/>
  <c r="M33" i="404"/>
  <c r="M44" i="404"/>
  <c r="M51" i="404"/>
  <c r="U5" i="404"/>
  <c r="M50" i="403"/>
  <c r="G55" i="403"/>
  <c r="M39" i="403"/>
  <c r="M8" i="403"/>
  <c r="M6" i="403"/>
  <c r="M47" i="403"/>
  <c r="M45" i="403"/>
  <c r="M53" i="403"/>
  <c r="M25" i="403"/>
  <c r="M33" i="403"/>
  <c r="M52" i="403"/>
  <c r="M55" i="403"/>
  <c r="M10" i="403"/>
  <c r="M37" i="403"/>
  <c r="M20" i="403"/>
  <c r="M15" i="403"/>
  <c r="M18" i="403"/>
  <c r="M26" i="403"/>
  <c r="K55" i="403"/>
  <c r="M51" i="403"/>
  <c r="M54" i="403"/>
  <c r="M34" i="403"/>
  <c r="M17" i="403"/>
  <c r="M12" i="403"/>
  <c r="M36" i="403"/>
  <c r="M5" i="403"/>
  <c r="M48" i="403"/>
  <c r="M31" i="403"/>
  <c r="M11" i="403"/>
  <c r="M14" i="403"/>
  <c r="M9" i="403"/>
  <c r="M29" i="403"/>
  <c r="M35" i="403"/>
  <c r="M7" i="403"/>
  <c r="M19" i="403"/>
  <c r="M22" i="403"/>
  <c r="M49" i="403"/>
  <c r="M44" i="403"/>
  <c r="M27" i="403"/>
  <c r="M32" i="403"/>
  <c r="M16" i="403"/>
  <c r="M43" i="403"/>
  <c r="M46" i="403"/>
  <c r="M41" i="403"/>
  <c r="M24" i="403"/>
  <c r="M30" i="403"/>
  <c r="M13" i="403"/>
  <c r="M40" i="403"/>
  <c r="M23" i="403"/>
  <c r="M38" i="403"/>
  <c r="M21" i="403"/>
  <c r="J55" i="403"/>
  <c r="W5" i="404"/>
  <c r="AE5" i="404"/>
  <c r="AN6" i="404"/>
  <c r="AV6" i="404"/>
  <c r="X5" i="404"/>
  <c r="AF5" i="404"/>
  <c r="AO6" i="404"/>
  <c r="AW6" i="404"/>
  <c r="Q5" i="404"/>
  <c r="Y5" i="404"/>
  <c r="AH6" i="404"/>
  <c r="AP6" i="404"/>
  <c r="K55" i="404"/>
  <c r="R5" i="404"/>
  <c r="AI6" i="404"/>
  <c r="S5" i="404"/>
  <c r="AJ6" i="404"/>
  <c r="AI5" i="359"/>
  <c r="W6" i="359"/>
  <c r="AI5" i="351"/>
  <c r="W6" i="351"/>
  <c r="AI5" i="349"/>
  <c r="W6" i="349"/>
  <c r="W6" i="337"/>
  <c r="AK6" i="337"/>
  <c r="AJ6" i="337"/>
  <c r="AG6" i="337"/>
  <c r="AA6" i="337"/>
  <c r="AG6" i="359"/>
  <c r="AI5" i="342"/>
  <c r="W6" i="342"/>
  <c r="AJ6" i="347"/>
  <c r="W6" i="347"/>
  <c r="Y6" i="347"/>
  <c r="AE6" i="347"/>
  <c r="AC6" i="347"/>
  <c r="AA6" i="347"/>
  <c r="AK6" i="347"/>
  <c r="AC6" i="348"/>
  <c r="Y6" i="348"/>
  <c r="AA6" i="348"/>
  <c r="AK6" i="348"/>
  <c r="AJ6" i="348"/>
  <c r="AG6" i="348"/>
  <c r="AE6" i="348"/>
  <c r="AI6" i="368"/>
  <c r="AE6" i="346"/>
  <c r="AA6" i="346"/>
  <c r="Y6" i="346"/>
  <c r="AK6" i="346"/>
  <c r="AC6" i="346"/>
  <c r="AJ6" i="346"/>
  <c r="AG6" i="346"/>
  <c r="AI6" i="354"/>
  <c r="AH6" i="344"/>
  <c r="AJ6" i="338"/>
  <c r="AC6" i="338"/>
  <c r="AA6" i="338"/>
  <c r="AK6" i="338"/>
  <c r="Y6" i="338"/>
  <c r="AC6" i="337"/>
  <c r="W6" i="350"/>
  <c r="Y6" i="350"/>
  <c r="AA6" i="350"/>
  <c r="AJ6" i="350"/>
  <c r="AC6" i="350"/>
  <c r="AG6" i="350"/>
  <c r="AK6" i="350"/>
  <c r="AG6" i="345"/>
  <c r="AA6" i="345"/>
  <c r="AC6" i="345"/>
  <c r="AJ6" i="345"/>
  <c r="AK6" i="345"/>
  <c r="AJ6" i="341"/>
  <c r="AA6" i="341"/>
  <c r="AK6" i="341"/>
  <c r="AE6" i="341"/>
  <c r="W6" i="338"/>
  <c r="AE6" i="337"/>
  <c r="AE6" i="350"/>
  <c r="AU6" i="404"/>
  <c r="AC5" i="396"/>
  <c r="AH6" i="354"/>
  <c r="AI6" i="358"/>
  <c r="W6" i="341"/>
  <c r="AJ6" i="311"/>
  <c r="AA6" i="311"/>
  <c r="W6" i="311"/>
  <c r="AK6" i="311"/>
  <c r="AE6" i="345"/>
  <c r="AK6" i="339"/>
  <c r="AJ6" i="339"/>
  <c r="AG6" i="339"/>
  <c r="AA6" i="339"/>
  <c r="AG6" i="341"/>
  <c r="Y6" i="345"/>
  <c r="AI6" i="345"/>
  <c r="Y6" i="339"/>
  <c r="AI6" i="339"/>
  <c r="AD5" i="404"/>
  <c r="AU6" i="397"/>
  <c r="AH6" i="371"/>
  <c r="AH6" i="357"/>
  <c r="AI5" i="362"/>
  <c r="Y6" i="362"/>
  <c r="AI5" i="344"/>
  <c r="Y6" i="344"/>
  <c r="W6" i="344"/>
  <c r="AI5" i="343"/>
  <c r="AI6" i="364"/>
  <c r="Y6" i="340"/>
  <c r="AA6" i="340"/>
  <c r="W6" i="340"/>
  <c r="AK6" i="340"/>
  <c r="AJ6" i="340"/>
  <c r="AC6" i="340"/>
  <c r="AE6" i="338"/>
  <c r="AT6" i="404"/>
  <c r="AC5" i="404"/>
  <c r="AC6" i="342"/>
  <c r="AK6" i="342"/>
  <c r="AE6" i="342"/>
  <c r="AJ6" i="342"/>
  <c r="AA6" i="342"/>
  <c r="Y6" i="342"/>
  <c r="AG6" i="349"/>
  <c r="AJ6" i="349"/>
  <c r="AC6" i="349"/>
  <c r="AK6" i="349"/>
  <c r="AA6" i="349"/>
  <c r="Y6" i="349"/>
  <c r="AE6" i="349"/>
  <c r="AI6" i="349"/>
  <c r="AA6" i="344"/>
  <c r="AK6" i="344"/>
  <c r="AJ6" i="344"/>
  <c r="AG6" i="344"/>
  <c r="AC6" i="344"/>
  <c r="AE6" i="344"/>
  <c r="AI6" i="340"/>
  <c r="AJ6" i="362"/>
  <c r="AK6" i="362"/>
  <c r="AA6" i="362"/>
  <c r="W6" i="362"/>
  <c r="AC6" i="362"/>
  <c r="AG6" i="362"/>
  <c r="AE6" i="362"/>
  <c r="AE6" i="351"/>
  <c r="AG6" i="351"/>
  <c r="AK6" i="351"/>
  <c r="AA6" i="351"/>
  <c r="AC6" i="351"/>
  <c r="Y6" i="351"/>
  <c r="AI6" i="351"/>
  <c r="AJ6" i="351"/>
  <c r="AI6" i="338"/>
  <c r="AA6" i="343"/>
  <c r="AG6" i="343"/>
  <c r="AK6" i="343"/>
  <c r="AJ6" i="343"/>
  <c r="Y6" i="343"/>
  <c r="AC6" i="343"/>
  <c r="AE6" i="343"/>
  <c r="AK6" i="359"/>
  <c r="AJ6" i="359"/>
  <c r="AC6" i="359"/>
  <c r="AE6" i="359"/>
  <c r="Y6" i="359"/>
  <c r="AA6" i="359"/>
  <c r="AI6" i="359"/>
  <c r="AI6" i="347"/>
  <c r="W6" i="343"/>
  <c r="AI6" i="341"/>
  <c r="AI6" i="350"/>
  <c r="AG6" i="342"/>
  <c r="AI6" i="342"/>
  <c r="AI6" i="337"/>
  <c r="AI6" i="362"/>
  <c r="AI6" i="343"/>
  <c r="T5" i="405"/>
  <c r="U5" i="405"/>
  <c r="G25" i="405"/>
  <c r="K41" i="405"/>
  <c r="L41" i="405"/>
  <c r="K50" i="405"/>
  <c r="L50" i="405"/>
  <c r="J20" i="405"/>
  <c r="G17" i="405"/>
  <c r="W5" i="405"/>
  <c r="AB5" i="405"/>
  <c r="AL6" i="405"/>
  <c r="AN6" i="405"/>
  <c r="G47" i="405"/>
  <c r="G31" i="405"/>
  <c r="G39" i="405"/>
  <c r="K39" i="405"/>
  <c r="L39" i="405"/>
  <c r="F17" i="405"/>
  <c r="F39" i="405"/>
  <c r="F31" i="405"/>
  <c r="F42" i="405"/>
  <c r="J47" i="405"/>
  <c r="F25" i="405"/>
  <c r="F50" i="405"/>
  <c r="F34" i="405"/>
  <c r="V5" i="405"/>
  <c r="AM6" i="405"/>
  <c r="AE5" i="405"/>
  <c r="X5" i="405"/>
  <c r="AF5" i="405"/>
  <c r="Q5" i="405"/>
  <c r="Y5" i="405"/>
  <c r="AH6" i="405"/>
  <c r="AP6" i="405"/>
  <c r="R5" i="405"/>
  <c r="S5" i="405"/>
  <c r="AJ6" i="405"/>
  <c r="AD5" i="405"/>
  <c r="AT6" i="405"/>
  <c r="AC5" i="405"/>
  <c r="F55" i="402"/>
  <c r="V5" i="402"/>
  <c r="R5" i="402"/>
  <c r="AB5" i="402"/>
  <c r="T5" i="402"/>
  <c r="X5" i="402"/>
  <c r="AE5" i="402"/>
  <c r="Z5" i="402"/>
  <c r="Q5" i="402"/>
  <c r="U5" i="402"/>
  <c r="AA5" i="402"/>
  <c r="AV6" i="402"/>
  <c r="S5" i="402"/>
  <c r="AS6" i="402"/>
  <c r="AQ6" i="402"/>
  <c r="AK6" i="402"/>
  <c r="AI6" i="402"/>
  <c r="W5" i="402"/>
  <c r="AM6" i="402"/>
  <c r="AT6" i="402"/>
  <c r="J55" i="402"/>
  <c r="K55" i="402"/>
  <c r="M50" i="402"/>
  <c r="M37" i="402"/>
  <c r="M33" i="402"/>
  <c r="M32" i="402"/>
  <c r="M18" i="402"/>
  <c r="M23" i="402"/>
  <c r="M55" i="402"/>
  <c r="M53" i="402"/>
  <c r="M49" i="402"/>
  <c r="M26" i="402"/>
  <c r="M24" i="402"/>
  <c r="M13" i="402"/>
  <c r="M12" i="402"/>
  <c r="M52" i="402"/>
  <c r="M45" i="402"/>
  <c r="M38" i="402"/>
  <c r="M47" i="402"/>
  <c r="M27" i="402"/>
  <c r="M19" i="402"/>
  <c r="M10" i="402"/>
  <c r="M5" i="402"/>
  <c r="M48" i="402"/>
  <c r="M42" i="402"/>
  <c r="M35" i="402"/>
  <c r="M31" i="402"/>
  <c r="M21" i="402"/>
  <c r="M17" i="402"/>
  <c r="M7" i="402"/>
  <c r="M4" i="402"/>
  <c r="M46" i="402"/>
  <c r="M51" i="402"/>
  <c r="M29" i="402"/>
  <c r="M16" i="402"/>
  <c r="M9" i="402"/>
  <c r="M6" i="402"/>
  <c r="M43" i="402"/>
  <c r="M44" i="402"/>
  <c r="M34" i="402"/>
  <c r="M22" i="402"/>
  <c r="M11" i="402"/>
  <c r="M8" i="402"/>
  <c r="G55" i="402"/>
  <c r="M40" i="402"/>
  <c r="M30" i="402"/>
  <c r="M41" i="402"/>
  <c r="M25" i="402"/>
  <c r="M14" i="402"/>
  <c r="AU6" i="403"/>
  <c r="AW6" i="405"/>
  <c r="AO6" i="405"/>
  <c r="AI6" i="405"/>
  <c r="AS6" i="405"/>
  <c r="AV6" i="405"/>
  <c r="S5" i="406"/>
  <c r="U5" i="406"/>
  <c r="AA5" i="406"/>
  <c r="AM6" i="406"/>
  <c r="AJ6" i="406"/>
  <c r="AP6" i="406"/>
  <c r="AR6" i="406"/>
  <c r="AH6" i="406"/>
  <c r="AT6" i="406"/>
  <c r="K41" i="406"/>
  <c r="L41" i="406"/>
  <c r="G8" i="406"/>
  <c r="G25" i="406"/>
  <c r="F13" i="406"/>
  <c r="F8" i="406"/>
  <c r="G43" i="405"/>
  <c r="F33" i="405"/>
  <c r="K21" i="405"/>
  <c r="L21" i="405"/>
  <c r="K22" i="405"/>
  <c r="L22" i="405"/>
  <c r="V5" i="406"/>
  <c r="AK6" i="406"/>
  <c r="AS6" i="406"/>
  <c r="W5" i="406"/>
  <c r="AE5" i="406"/>
  <c r="X5" i="406"/>
  <c r="AF5" i="406"/>
  <c r="Q5" i="406"/>
  <c r="AC5" i="406"/>
  <c r="AV6" i="406"/>
  <c r="R5" i="406"/>
  <c r="Z5" i="406"/>
  <c r="AO6" i="406"/>
  <c r="AW6" i="406"/>
  <c r="T5" i="406"/>
  <c r="AI6" i="406"/>
  <c r="AD5" i="402"/>
  <c r="AC5" i="402"/>
  <c r="AU6" i="402"/>
  <c r="AU6" i="405"/>
  <c r="AU6" i="406"/>
  <c r="AD5" i="406"/>
  <c r="J25" i="407"/>
  <c r="S5" i="407"/>
  <c r="U5" i="407"/>
  <c r="Q5" i="407"/>
  <c r="AA5" i="407"/>
  <c r="AM6" i="407"/>
  <c r="X5" i="407"/>
  <c r="AV6" i="407"/>
  <c r="Y5" i="407"/>
  <c r="F21" i="406"/>
  <c r="J48" i="406"/>
  <c r="K6" i="405"/>
  <c r="L6" i="405"/>
  <c r="G10" i="407"/>
  <c r="AE5" i="407"/>
  <c r="AL6" i="407"/>
  <c r="J10" i="407"/>
  <c r="AN6" i="407"/>
  <c r="AF5" i="407"/>
  <c r="R5" i="407"/>
  <c r="Z5" i="407"/>
  <c r="AO6" i="407"/>
  <c r="AW6" i="407"/>
  <c r="AH6" i="407"/>
  <c r="AP6" i="407"/>
  <c r="F14" i="407"/>
  <c r="F15" i="407"/>
  <c r="F16" i="407"/>
  <c r="T5" i="407"/>
  <c r="AB5" i="407"/>
  <c r="AI6" i="407"/>
  <c r="AQ6" i="407"/>
  <c r="G14" i="407"/>
  <c r="G15" i="407"/>
  <c r="G16" i="407"/>
  <c r="AJ6" i="407"/>
  <c r="AK6" i="407"/>
  <c r="AC5" i="407"/>
  <c r="AU6" i="407"/>
  <c r="AT6" i="407"/>
  <c r="AD5" i="407"/>
  <c r="J15" i="408"/>
  <c r="J17" i="408"/>
  <c r="J33" i="408"/>
  <c r="J39" i="408"/>
  <c r="J49" i="408"/>
  <c r="J55" i="408"/>
  <c r="K21" i="408"/>
  <c r="L21" i="408"/>
  <c r="J41" i="408"/>
  <c r="J51" i="408"/>
  <c r="K39" i="408"/>
  <c r="L39" i="408"/>
  <c r="K45" i="408"/>
  <c r="L45" i="408"/>
  <c r="U5" i="408"/>
  <c r="K7" i="408"/>
  <c r="L7" i="408"/>
  <c r="K13" i="408"/>
  <c r="L13" i="408"/>
  <c r="V5" i="408"/>
  <c r="J53" i="408"/>
  <c r="T5" i="408"/>
  <c r="AB5" i="408"/>
  <c r="K29" i="408"/>
  <c r="L29" i="408"/>
  <c r="K31" i="408"/>
  <c r="L31" i="408"/>
  <c r="K41" i="408"/>
  <c r="L41" i="408"/>
  <c r="W5" i="408"/>
  <c r="AE5" i="408"/>
  <c r="F19" i="408"/>
  <c r="X5" i="408"/>
  <c r="AF5" i="408"/>
  <c r="G9" i="408"/>
  <c r="G17" i="408"/>
  <c r="G19" i="408"/>
  <c r="G21" i="408"/>
  <c r="G27" i="408"/>
  <c r="G43" i="408"/>
  <c r="L50" i="408"/>
  <c r="K54" i="408"/>
  <c r="L54" i="408"/>
  <c r="AA5" i="408"/>
  <c r="Q5" i="408"/>
  <c r="Y5" i="408"/>
  <c r="R5" i="408"/>
  <c r="K38" i="406"/>
  <c r="L38" i="406"/>
  <c r="G21" i="406"/>
  <c r="AD5" i="408"/>
  <c r="AC5" i="408"/>
  <c r="J21" i="409"/>
  <c r="J23" i="409"/>
  <c r="J27" i="409"/>
  <c r="J37" i="409"/>
  <c r="J39" i="409"/>
  <c r="J41" i="409"/>
  <c r="J43" i="409"/>
  <c r="J45" i="409"/>
  <c r="J47" i="409"/>
  <c r="T5" i="409"/>
  <c r="AB5" i="409"/>
  <c r="K9" i="409"/>
  <c r="L9" i="409"/>
  <c r="L11" i="409"/>
  <c r="K15" i="409"/>
  <c r="L15" i="409"/>
  <c r="K21" i="409"/>
  <c r="L21" i="409"/>
  <c r="K23" i="409"/>
  <c r="L23" i="409"/>
  <c r="K25" i="409"/>
  <c r="L25" i="409"/>
  <c r="L27" i="409"/>
  <c r="K37" i="409"/>
  <c r="L37" i="409"/>
  <c r="K39" i="409"/>
  <c r="L39" i="409"/>
  <c r="K41" i="409"/>
  <c r="L41" i="409"/>
  <c r="K47" i="409"/>
  <c r="L47" i="409"/>
  <c r="K55" i="409"/>
  <c r="L55" i="409"/>
  <c r="J5" i="409"/>
  <c r="U5" i="409"/>
  <c r="K5" i="409"/>
  <c r="L5" i="409"/>
  <c r="V5" i="409"/>
  <c r="J4" i="409"/>
  <c r="W5" i="409"/>
  <c r="AE5" i="409"/>
  <c r="F9" i="409"/>
  <c r="F31" i="409"/>
  <c r="F53" i="409"/>
  <c r="F55" i="409"/>
  <c r="X5" i="409"/>
  <c r="AF5" i="409"/>
  <c r="G11" i="409"/>
  <c r="K54" i="409"/>
  <c r="L54" i="409"/>
  <c r="AA5" i="409"/>
  <c r="Q5" i="409"/>
  <c r="Y5" i="409"/>
  <c r="G5" i="409"/>
  <c r="R5" i="409"/>
  <c r="K50" i="407"/>
  <c r="L50" i="407"/>
  <c r="F20" i="407"/>
  <c r="G33" i="406"/>
  <c r="F4" i="406"/>
  <c r="K26" i="406"/>
  <c r="L26" i="406"/>
  <c r="J36" i="406"/>
  <c r="G12" i="407"/>
  <c r="K38" i="407"/>
  <c r="L38" i="407"/>
  <c r="F48" i="408"/>
  <c r="K16" i="408"/>
  <c r="L16" i="408"/>
  <c r="G22" i="408"/>
  <c r="F28" i="408"/>
  <c r="G37" i="408"/>
  <c r="K44" i="408"/>
  <c r="L44" i="408"/>
  <c r="K46" i="408"/>
  <c r="L46" i="408"/>
  <c r="G48" i="408"/>
  <c r="F7" i="408"/>
  <c r="K10" i="408"/>
  <c r="L10" i="408"/>
  <c r="K14" i="408"/>
  <c r="L14" i="408"/>
  <c r="K15" i="408"/>
  <c r="L15" i="408"/>
  <c r="J24" i="408"/>
  <c r="K43" i="408"/>
  <c r="L43" i="408"/>
  <c r="F37" i="408"/>
  <c r="J21" i="408"/>
  <c r="F6" i="408"/>
  <c r="G24" i="408"/>
  <c r="K30" i="408"/>
  <c r="L30" i="408"/>
  <c r="G36" i="408"/>
  <c r="K48" i="408"/>
  <c r="L48" i="408"/>
  <c r="J54" i="408"/>
  <c r="K14" i="406"/>
  <c r="L14" i="406"/>
  <c r="G18" i="408"/>
  <c r="G26" i="408"/>
  <c r="K28" i="408"/>
  <c r="L28" i="408"/>
  <c r="G32" i="408"/>
  <c r="J38" i="408"/>
  <c r="G41" i="408"/>
  <c r="G45" i="408"/>
  <c r="G46" i="408"/>
  <c r="K55" i="408"/>
  <c r="L55" i="408"/>
  <c r="J35" i="408"/>
  <c r="J10" i="408"/>
  <c r="G31" i="408"/>
  <c r="G33" i="408"/>
  <c r="G38" i="408"/>
  <c r="F41" i="408"/>
  <c r="G50" i="408"/>
  <c r="F55" i="408"/>
  <c r="AI5" i="408"/>
  <c r="G4" i="408"/>
  <c r="K11" i="405"/>
  <c r="L11" i="405"/>
  <c r="K29" i="406"/>
  <c r="L29" i="406"/>
  <c r="J22" i="407"/>
  <c r="J5" i="408"/>
  <c r="F5" i="408"/>
  <c r="K15" i="406"/>
  <c r="L15" i="406"/>
  <c r="G15" i="406"/>
  <c r="G16" i="405"/>
  <c r="G5" i="408"/>
  <c r="K5" i="408"/>
  <c r="L5" i="408"/>
  <c r="F4" i="408"/>
  <c r="AS5" i="408"/>
  <c r="F34" i="408"/>
  <c r="K32" i="408"/>
  <c r="L32" i="408"/>
  <c r="G34" i="408"/>
  <c r="K42" i="408"/>
  <c r="L42" i="408"/>
  <c r="F26" i="408"/>
  <c r="AC5" i="409"/>
  <c r="AD5" i="409"/>
  <c r="AA5" i="410"/>
  <c r="J35" i="410"/>
  <c r="J37" i="410"/>
  <c r="G4" i="410"/>
  <c r="T5" i="410"/>
  <c r="AB5" i="410"/>
  <c r="K9" i="410"/>
  <c r="L9" i="410"/>
  <c r="K13" i="410"/>
  <c r="L13" i="410"/>
  <c r="K17" i="410"/>
  <c r="L17" i="410"/>
  <c r="K21" i="410"/>
  <c r="L21" i="410"/>
  <c r="K25" i="410"/>
  <c r="L25" i="410"/>
  <c r="K29" i="410"/>
  <c r="L29" i="410"/>
  <c r="K33" i="410"/>
  <c r="L33" i="410"/>
  <c r="K37" i="410"/>
  <c r="L37" i="410"/>
  <c r="K41" i="410"/>
  <c r="L41" i="410"/>
  <c r="K45" i="410"/>
  <c r="L45" i="410"/>
  <c r="K49" i="410"/>
  <c r="L49" i="410"/>
  <c r="G50" i="410"/>
  <c r="K51" i="410"/>
  <c r="L51" i="410"/>
  <c r="K55" i="410"/>
  <c r="L55" i="410"/>
  <c r="J7" i="410"/>
  <c r="U5" i="410"/>
  <c r="J31" i="410"/>
  <c r="J55" i="410"/>
  <c r="J47" i="410"/>
  <c r="J53" i="410"/>
  <c r="J4" i="410"/>
  <c r="W5" i="410"/>
  <c r="AE5" i="410"/>
  <c r="F9" i="410"/>
  <c r="F15" i="410"/>
  <c r="F17" i="410"/>
  <c r="F19" i="410"/>
  <c r="F27" i="410"/>
  <c r="F29" i="410"/>
  <c r="F33" i="410"/>
  <c r="F45" i="410"/>
  <c r="F49" i="410"/>
  <c r="F51" i="410"/>
  <c r="S5" i="410"/>
  <c r="X5" i="410"/>
  <c r="Q5" i="410"/>
  <c r="AC5" i="410"/>
  <c r="G5" i="410"/>
  <c r="J22" i="408"/>
  <c r="F22" i="408"/>
  <c r="J27" i="408"/>
  <c r="H56" i="408"/>
  <c r="J56" i="408"/>
  <c r="F11" i="408"/>
  <c r="F22" i="405"/>
  <c r="F27" i="405"/>
  <c r="G52" i="405"/>
  <c r="K47" i="408"/>
  <c r="L47" i="408"/>
  <c r="G47" i="408"/>
  <c r="G4" i="409"/>
  <c r="K4" i="409"/>
  <c r="L4" i="409"/>
  <c r="AI5" i="409"/>
  <c r="G38" i="409"/>
  <c r="K38" i="409"/>
  <c r="L38" i="409"/>
  <c r="G48" i="409"/>
  <c r="K48" i="409"/>
  <c r="L48" i="409"/>
  <c r="G16" i="409"/>
  <c r="K16" i="409"/>
  <c r="L16" i="409"/>
  <c r="G37" i="409"/>
  <c r="AQ5" i="409"/>
  <c r="AP5" i="409"/>
  <c r="F23" i="408"/>
  <c r="G32" i="409"/>
  <c r="K32" i="409"/>
  <c r="L32" i="409"/>
  <c r="J49" i="409"/>
  <c r="F49" i="409"/>
  <c r="J9" i="408"/>
  <c r="F9" i="408"/>
  <c r="K11" i="408"/>
  <c r="L11" i="408"/>
  <c r="G11" i="408"/>
  <c r="K23" i="408"/>
  <c r="L23" i="408"/>
  <c r="G23" i="408"/>
  <c r="K8" i="408"/>
  <c r="L8" i="408"/>
  <c r="K51" i="408"/>
  <c r="L51" i="408"/>
  <c r="G7" i="405"/>
  <c r="G28" i="405"/>
  <c r="F38" i="408"/>
  <c r="F47" i="408"/>
  <c r="J47" i="408"/>
  <c r="K52" i="408"/>
  <c r="L52" i="408"/>
  <c r="G52" i="408"/>
  <c r="G6" i="409"/>
  <c r="AS5" i="409"/>
  <c r="AR5" i="409"/>
  <c r="F16" i="409"/>
  <c r="G31" i="409"/>
  <c r="G40" i="408"/>
  <c r="K40" i="408"/>
  <c r="L40" i="408"/>
  <c r="J34" i="409"/>
  <c r="F34" i="409"/>
  <c r="J44" i="408"/>
  <c r="F44" i="408"/>
  <c r="J33" i="409"/>
  <c r="F33" i="409"/>
  <c r="C56" i="408"/>
  <c r="M13" i="408"/>
  <c r="M21" i="408"/>
  <c r="J17" i="409"/>
  <c r="F12" i="408"/>
  <c r="J12" i="408"/>
  <c r="F49" i="408"/>
  <c r="F5" i="409"/>
  <c r="G10" i="409"/>
  <c r="AJ5" i="408"/>
  <c r="AH5" i="408"/>
  <c r="G30" i="408"/>
  <c r="F42" i="408"/>
  <c r="J42" i="408"/>
  <c r="K49" i="408"/>
  <c r="L49" i="408"/>
  <c r="G49" i="408"/>
  <c r="F7" i="409"/>
  <c r="J8" i="409"/>
  <c r="J9" i="409"/>
  <c r="J18" i="409"/>
  <c r="F18" i="409"/>
  <c r="G42" i="409"/>
  <c r="J50" i="409"/>
  <c r="F50" i="409"/>
  <c r="K10" i="409"/>
  <c r="L10" i="409"/>
  <c r="K26" i="409"/>
  <c r="L26" i="409"/>
  <c r="K42" i="409"/>
  <c r="L42" i="409"/>
  <c r="J44" i="409"/>
  <c r="F32" i="409"/>
  <c r="M11" i="408"/>
  <c r="M49" i="408"/>
  <c r="K15" i="405"/>
  <c r="L15" i="405"/>
  <c r="J13" i="409"/>
  <c r="F13" i="409"/>
  <c r="B56" i="409"/>
  <c r="AQ5" i="408"/>
  <c r="K38" i="408"/>
  <c r="L38" i="408"/>
  <c r="AP5" i="408"/>
  <c r="G42" i="408"/>
  <c r="M42" i="408"/>
  <c r="M5" i="408"/>
  <c r="M19" i="408"/>
  <c r="G41" i="409"/>
  <c r="K51" i="409"/>
  <c r="L51" i="409"/>
  <c r="G51" i="409"/>
  <c r="M15" i="408"/>
  <c r="M45" i="408"/>
  <c r="M48" i="408"/>
  <c r="M12" i="408"/>
  <c r="M44" i="408"/>
  <c r="M46" i="408"/>
  <c r="M17" i="408"/>
  <c r="M8" i="408"/>
  <c r="M4" i="408"/>
  <c r="M39" i="408"/>
  <c r="G56" i="408"/>
  <c r="M20" i="408"/>
  <c r="M27" i="408"/>
  <c r="M54" i="408"/>
  <c r="M37" i="408"/>
  <c r="M9" i="408"/>
  <c r="M47" i="408"/>
  <c r="K22" i="409"/>
  <c r="L22" i="409"/>
  <c r="AJ5" i="409"/>
  <c r="C56" i="409"/>
  <c r="M51" i="409"/>
  <c r="AL5" i="409"/>
  <c r="G22" i="409"/>
  <c r="M10" i="408"/>
  <c r="M36" i="408"/>
  <c r="M33" i="408"/>
  <c r="M40" i="408"/>
  <c r="M25" i="408"/>
  <c r="F47" i="407"/>
  <c r="J47" i="407"/>
  <c r="F10" i="408"/>
  <c r="D56" i="408"/>
  <c r="F56" i="408"/>
  <c r="G40" i="409"/>
  <c r="K40" i="409"/>
  <c r="L40" i="409"/>
  <c r="H56" i="409"/>
  <c r="I56" i="408"/>
  <c r="F20" i="408"/>
  <c r="J20" i="408"/>
  <c r="M32" i="408"/>
  <c r="M26" i="408"/>
  <c r="AH5" i="409"/>
  <c r="M23" i="408"/>
  <c r="M55" i="408"/>
  <c r="M31" i="408"/>
  <c r="M29" i="408"/>
  <c r="M51" i="408"/>
  <c r="M28" i="408"/>
  <c r="AM5" i="409"/>
  <c r="G6" i="406"/>
  <c r="K12" i="407"/>
  <c r="L12" i="407"/>
  <c r="G25" i="409"/>
  <c r="E56" i="409"/>
  <c r="F8" i="408"/>
  <c r="J8" i="408"/>
  <c r="F6" i="409"/>
  <c r="J6" i="409"/>
  <c r="AO5" i="409"/>
  <c r="AU5" i="409"/>
  <c r="G13" i="409"/>
  <c r="K13" i="409"/>
  <c r="L13" i="409"/>
  <c r="AN5" i="409"/>
  <c r="J30" i="409"/>
  <c r="G8" i="408"/>
  <c r="F18" i="408"/>
  <c r="J25" i="408"/>
  <c r="F25" i="408"/>
  <c r="K27" i="408"/>
  <c r="L27" i="408"/>
  <c r="AO5" i="408"/>
  <c r="AN5" i="408"/>
  <c r="G50" i="409"/>
  <c r="K50" i="409"/>
  <c r="L50" i="409"/>
  <c r="K18" i="408"/>
  <c r="L18" i="408"/>
  <c r="AK5" i="408"/>
  <c r="F29" i="409"/>
  <c r="J29" i="409"/>
  <c r="J36" i="409"/>
  <c r="F46" i="405"/>
  <c r="G6" i="408"/>
  <c r="K6" i="408"/>
  <c r="L6" i="408"/>
  <c r="F16" i="408"/>
  <c r="K25" i="408"/>
  <c r="L25" i="408"/>
  <c r="F40" i="408"/>
  <c r="K19" i="409"/>
  <c r="L19" i="409"/>
  <c r="G49" i="409"/>
  <c r="K49" i="409"/>
  <c r="L49" i="409"/>
  <c r="F9" i="406"/>
  <c r="G16" i="408"/>
  <c r="G53" i="408"/>
  <c r="K53" i="408"/>
  <c r="L53" i="408"/>
  <c r="F8" i="409"/>
  <c r="J24" i="409"/>
  <c r="G26" i="409"/>
  <c r="F51" i="408"/>
  <c r="K6" i="409"/>
  <c r="L6" i="409"/>
  <c r="I56" i="409"/>
  <c r="J14" i="409"/>
  <c r="F14" i="409"/>
  <c r="F30" i="409"/>
  <c r="K43" i="409"/>
  <c r="L43" i="409"/>
  <c r="F47" i="409"/>
  <c r="F54" i="409"/>
  <c r="K12" i="408"/>
  <c r="L12" i="408"/>
  <c r="J13" i="408"/>
  <c r="AL5" i="408"/>
  <c r="F52" i="408"/>
  <c r="F20" i="409"/>
  <c r="J25" i="409"/>
  <c r="K35" i="409"/>
  <c r="L35" i="409"/>
  <c r="F36" i="409"/>
  <c r="J16" i="408"/>
  <c r="J50" i="408"/>
  <c r="F22" i="409"/>
  <c r="G46" i="409"/>
  <c r="K52" i="409"/>
  <c r="L52" i="409"/>
  <c r="J54" i="409"/>
  <c r="J40" i="409"/>
  <c r="J28" i="409"/>
  <c r="K4" i="410"/>
  <c r="L4" i="410"/>
  <c r="K5" i="410"/>
  <c r="L5" i="410"/>
  <c r="AN5" i="410"/>
  <c r="K6" i="410"/>
  <c r="L6" i="410"/>
  <c r="J8" i="410"/>
  <c r="G11" i="410"/>
  <c r="K22" i="410"/>
  <c r="L22" i="410"/>
  <c r="J23" i="410"/>
  <c r="J24" i="410"/>
  <c r="G27" i="410"/>
  <c r="K38" i="410"/>
  <c r="L38" i="410"/>
  <c r="F39" i="410"/>
  <c r="J40" i="410"/>
  <c r="G43" i="410"/>
  <c r="G26" i="410"/>
  <c r="AP5" i="410"/>
  <c r="B56" i="410"/>
  <c r="AR5" i="410"/>
  <c r="G6" i="410"/>
  <c r="K8" i="410"/>
  <c r="L8" i="410"/>
  <c r="J10" i="410"/>
  <c r="G22" i="410"/>
  <c r="K24" i="410"/>
  <c r="L24" i="410"/>
  <c r="J26" i="410"/>
  <c r="K40" i="410"/>
  <c r="L40" i="410"/>
  <c r="J42" i="410"/>
  <c r="AH5" i="410"/>
  <c r="K47" i="410"/>
  <c r="L47" i="410"/>
  <c r="K53" i="410"/>
  <c r="L53" i="410"/>
  <c r="AJ5" i="410"/>
  <c r="AT5" i="410"/>
  <c r="J32" i="410"/>
  <c r="J48" i="410"/>
  <c r="J54" i="410"/>
  <c r="G10" i="410"/>
  <c r="F43" i="410"/>
  <c r="J11" i="410"/>
  <c r="C56" i="410"/>
  <c r="M12" i="410"/>
  <c r="AK5" i="410"/>
  <c r="AU5" i="410"/>
  <c r="AQ6" i="410"/>
  <c r="G42" i="410"/>
  <c r="K31" i="410"/>
  <c r="L31" i="410"/>
  <c r="K15" i="410"/>
  <c r="L15" i="410"/>
  <c r="K43" i="410"/>
  <c r="L43" i="410"/>
  <c r="K27" i="410"/>
  <c r="L27" i="410"/>
  <c r="K11" i="410"/>
  <c r="L11" i="410"/>
  <c r="J12" i="410"/>
  <c r="J28" i="410"/>
  <c r="J44" i="410"/>
  <c r="M32" i="409"/>
  <c r="M50" i="409"/>
  <c r="M15" i="409"/>
  <c r="G56" i="409"/>
  <c r="M44" i="409"/>
  <c r="M9" i="409"/>
  <c r="M27" i="409"/>
  <c r="M7" i="409"/>
  <c r="M34" i="409"/>
  <c r="M31" i="409"/>
  <c r="M21" i="409"/>
  <c r="M53" i="409"/>
  <c r="M12" i="409"/>
  <c r="M18" i="409"/>
  <c r="M47" i="409"/>
  <c r="M25" i="409"/>
  <c r="M30" i="409"/>
  <c r="M33" i="409"/>
  <c r="M16" i="409"/>
  <c r="K56" i="409"/>
  <c r="L56" i="409"/>
  <c r="M52" i="409"/>
  <c r="M46" i="409"/>
  <c r="M54" i="409"/>
  <c r="M17" i="409"/>
  <c r="M37" i="409"/>
  <c r="M38" i="409"/>
  <c r="M36" i="409"/>
  <c r="M24" i="409"/>
  <c r="M10" i="409"/>
  <c r="M8" i="409"/>
  <c r="M6" i="409"/>
  <c r="M48" i="409"/>
  <c r="M13" i="409"/>
  <c r="M49" i="409"/>
  <c r="M5" i="409"/>
  <c r="M29" i="409"/>
  <c r="M11" i="409"/>
  <c r="M42" i="409"/>
  <c r="M45" i="409"/>
  <c r="M23" i="409"/>
  <c r="M4" i="409"/>
  <c r="M35" i="409"/>
  <c r="M20" i="409"/>
  <c r="M40" i="409"/>
  <c r="M19" i="409"/>
  <c r="M43" i="409"/>
  <c r="M39" i="409"/>
  <c r="M55" i="409"/>
  <c r="M56" i="409"/>
  <c r="M28" i="409"/>
  <c r="M26" i="409"/>
  <c r="M14" i="409"/>
  <c r="M41" i="409"/>
  <c r="M22" i="409"/>
  <c r="F56" i="409"/>
  <c r="J56" i="409"/>
  <c r="AM6" i="410"/>
  <c r="AW6" i="410"/>
  <c r="M15" i="410"/>
  <c r="M52" i="410"/>
  <c r="M4" i="410"/>
  <c r="M55" i="410"/>
  <c r="M19" i="410"/>
  <c r="M50" i="410"/>
  <c r="M34" i="410"/>
  <c r="M41" i="410"/>
  <c r="M42" i="410"/>
  <c r="M48" i="410"/>
  <c r="M23" i="410"/>
  <c r="M46" i="410"/>
  <c r="M30" i="410"/>
  <c r="G56" i="410"/>
  <c r="M49" i="410"/>
  <c r="M33" i="410"/>
  <c r="M45" i="410"/>
  <c r="M56" i="410"/>
  <c r="M40" i="410"/>
  <c r="M27" i="410"/>
  <c r="S5" i="411"/>
  <c r="U5" i="411"/>
  <c r="AA5" i="411"/>
  <c r="AB5" i="411"/>
  <c r="V5" i="411"/>
  <c r="J51" i="411"/>
  <c r="T5" i="411"/>
  <c r="W5" i="411"/>
  <c r="AE5" i="411"/>
  <c r="K51" i="411"/>
  <c r="L51" i="411"/>
  <c r="X5" i="411"/>
  <c r="AF5" i="411"/>
  <c r="G45" i="411"/>
  <c r="Q5" i="411"/>
  <c r="AC5" i="411"/>
  <c r="R5" i="411"/>
  <c r="J21" i="405"/>
  <c r="J26" i="405"/>
  <c r="J43" i="405"/>
  <c r="F26" i="406"/>
  <c r="F22" i="407"/>
  <c r="AD5" i="411"/>
  <c r="K52" i="413"/>
  <c r="L52" i="413"/>
  <c r="J56" i="413"/>
  <c r="F56" i="413"/>
  <c r="M56" i="413"/>
  <c r="M54" i="413"/>
  <c r="M52" i="413"/>
  <c r="M50" i="413"/>
  <c r="M48" i="413"/>
  <c r="M46" i="413"/>
  <c r="M44" i="413"/>
  <c r="M42" i="413"/>
  <c r="M40" i="413"/>
  <c r="M38" i="413"/>
  <c r="M36" i="413"/>
  <c r="M34" i="413"/>
  <c r="M32" i="413"/>
  <c r="M30" i="413"/>
  <c r="M28" i="413"/>
  <c r="M26" i="413"/>
  <c r="M24" i="413"/>
  <c r="M22" i="413"/>
  <c r="M20" i="413"/>
  <c r="M18" i="413"/>
  <c r="M16" i="413"/>
  <c r="M14" i="413"/>
  <c r="M12" i="413"/>
  <c r="M10" i="413"/>
  <c r="M8" i="413"/>
  <c r="M6" i="413"/>
  <c r="M4" i="413"/>
  <c r="K56" i="413"/>
  <c r="L56" i="413"/>
  <c r="M53" i="413"/>
  <c r="M51" i="413"/>
  <c r="M49" i="413"/>
  <c r="M47" i="413"/>
  <c r="M45" i="413"/>
  <c r="M43" i="413"/>
  <c r="M41" i="413"/>
  <c r="M39" i="413"/>
  <c r="M37" i="413"/>
  <c r="M35" i="413"/>
  <c r="M33" i="413"/>
  <c r="M31" i="413"/>
  <c r="M29" i="413"/>
  <c r="M27" i="413"/>
  <c r="M25" i="413"/>
  <c r="M23" i="413"/>
  <c r="M21" i="413"/>
  <c r="M19" i="413"/>
  <c r="M17" i="413"/>
  <c r="M15" i="413"/>
  <c r="M13" i="413"/>
  <c r="M11" i="413"/>
  <c r="M9" i="413"/>
  <c r="M7" i="413"/>
  <c r="G56" i="413"/>
  <c r="J41" i="413"/>
  <c r="G4" i="413"/>
  <c r="T5" i="413"/>
  <c r="AB5" i="413"/>
  <c r="K7" i="413"/>
  <c r="L7" i="413"/>
  <c r="K9" i="413"/>
  <c r="L9" i="413"/>
  <c r="K11" i="413"/>
  <c r="L11" i="413"/>
  <c r="K13" i="413"/>
  <c r="L13" i="413"/>
  <c r="K15" i="413"/>
  <c r="L15" i="413"/>
  <c r="K17" i="413"/>
  <c r="L17" i="413"/>
  <c r="K19" i="413"/>
  <c r="L19" i="413"/>
  <c r="K21" i="413"/>
  <c r="L21" i="413"/>
  <c r="K23" i="413"/>
  <c r="L23" i="413"/>
  <c r="K25" i="413"/>
  <c r="L25" i="413"/>
  <c r="K27" i="413"/>
  <c r="L27" i="413"/>
  <c r="K29" i="413"/>
  <c r="L29" i="413"/>
  <c r="K31" i="413"/>
  <c r="L31" i="413"/>
  <c r="K33" i="413"/>
  <c r="L33" i="413"/>
  <c r="K35" i="413"/>
  <c r="L35" i="413"/>
  <c r="K37" i="413"/>
  <c r="L37" i="413"/>
  <c r="K39" i="413"/>
  <c r="L39" i="413"/>
  <c r="K41" i="413"/>
  <c r="L41" i="413"/>
  <c r="K43" i="413"/>
  <c r="L43" i="413"/>
  <c r="K45" i="413"/>
  <c r="L45" i="413"/>
  <c r="K47" i="413"/>
  <c r="L47" i="413"/>
  <c r="K49" i="413"/>
  <c r="L49" i="413"/>
  <c r="K51" i="413"/>
  <c r="L51" i="413"/>
  <c r="K53" i="413"/>
  <c r="L53" i="413"/>
  <c r="K55" i="413"/>
  <c r="L55" i="413"/>
  <c r="S5" i="413"/>
  <c r="J9" i="413"/>
  <c r="J31" i="413"/>
  <c r="J35" i="413"/>
  <c r="J43" i="413"/>
  <c r="J51" i="413"/>
  <c r="J55" i="413"/>
  <c r="J5" i="413"/>
  <c r="U5" i="413"/>
  <c r="J19" i="413"/>
  <c r="J37" i="413"/>
  <c r="J39" i="413"/>
  <c r="K5" i="413"/>
  <c r="L5" i="413"/>
  <c r="M55" i="413"/>
  <c r="J23" i="413"/>
  <c r="J25" i="413"/>
  <c r="J29" i="413"/>
  <c r="J4" i="413"/>
  <c r="W5" i="413"/>
  <c r="AE5" i="413"/>
  <c r="AN5" i="413"/>
  <c r="F7" i="413"/>
  <c r="F11" i="413"/>
  <c r="F13" i="413"/>
  <c r="F15" i="413"/>
  <c r="F17" i="413"/>
  <c r="F21" i="413"/>
  <c r="F27" i="413"/>
  <c r="F33" i="413"/>
  <c r="F45" i="413"/>
  <c r="F47" i="413"/>
  <c r="F49" i="413"/>
  <c r="F53" i="413"/>
  <c r="K4" i="413"/>
  <c r="L4" i="413"/>
  <c r="M5" i="413"/>
  <c r="X5" i="413"/>
  <c r="AO5" i="413"/>
  <c r="AA5" i="413"/>
  <c r="Q5" i="413"/>
  <c r="AH5" i="413"/>
  <c r="AP5" i="413"/>
  <c r="AT5" i="413"/>
  <c r="G5" i="413"/>
  <c r="K53" i="411"/>
  <c r="L53" i="411"/>
  <c r="K47" i="411"/>
  <c r="L47" i="411"/>
  <c r="K8" i="411"/>
  <c r="L8" i="411"/>
  <c r="J23" i="411"/>
  <c r="G29" i="411"/>
  <c r="K36" i="411"/>
  <c r="L36" i="411"/>
  <c r="G46" i="411"/>
  <c r="F51" i="411"/>
  <c r="AM5" i="411"/>
  <c r="F29" i="411"/>
  <c r="F47" i="411"/>
  <c r="F34" i="407"/>
  <c r="J34" i="407"/>
  <c r="J50" i="411"/>
  <c r="F50" i="411"/>
  <c r="J24" i="405"/>
  <c r="K35" i="405"/>
  <c r="L35" i="405"/>
  <c r="G35" i="405"/>
  <c r="J30" i="407"/>
  <c r="G46" i="406"/>
  <c r="K46" i="406"/>
  <c r="L46" i="406"/>
  <c r="G25" i="407"/>
  <c r="K25" i="407"/>
  <c r="L25" i="407"/>
  <c r="G37" i="407"/>
  <c r="J7" i="411"/>
  <c r="G14" i="411"/>
  <c r="G48" i="411"/>
  <c r="F26" i="411"/>
  <c r="F40" i="411"/>
  <c r="AC5" i="413"/>
  <c r="J56" i="414"/>
  <c r="F56" i="414"/>
  <c r="M56" i="414"/>
  <c r="M54" i="414"/>
  <c r="M52" i="414"/>
  <c r="M50" i="414"/>
  <c r="M48" i="414"/>
  <c r="M46" i="414"/>
  <c r="M44" i="414"/>
  <c r="M42" i="414"/>
  <c r="M40" i="414"/>
  <c r="M38" i="414"/>
  <c r="M36" i="414"/>
  <c r="M34" i="414"/>
  <c r="M32" i="414"/>
  <c r="M30" i="414"/>
  <c r="M28" i="414"/>
  <c r="M26" i="414"/>
  <c r="M24" i="414"/>
  <c r="M22" i="414"/>
  <c r="M20" i="414"/>
  <c r="M18" i="414"/>
  <c r="M16" i="414"/>
  <c r="M14" i="414"/>
  <c r="M12" i="414"/>
  <c r="M10" i="414"/>
  <c r="M8" i="414"/>
  <c r="M6" i="414"/>
  <c r="M4" i="414"/>
  <c r="K56" i="414"/>
  <c r="L56" i="414"/>
  <c r="M41" i="414"/>
  <c r="M39" i="414"/>
  <c r="M37" i="414"/>
  <c r="M35" i="414"/>
  <c r="M33" i="414"/>
  <c r="M31" i="414"/>
  <c r="M29" i="414"/>
  <c r="M27" i="414"/>
  <c r="M25" i="414"/>
  <c r="M23" i="414"/>
  <c r="M21" i="414"/>
  <c r="M19" i="414"/>
  <c r="M17" i="414"/>
  <c r="M15" i="414"/>
  <c r="M13" i="414"/>
  <c r="M11" i="414"/>
  <c r="M9" i="414"/>
  <c r="M7" i="414"/>
  <c r="G56" i="414"/>
  <c r="T5" i="414"/>
  <c r="AB5" i="414"/>
  <c r="L7" i="414"/>
  <c r="L9" i="414"/>
  <c r="L11" i="414"/>
  <c r="L13" i="414"/>
  <c r="L15" i="414"/>
  <c r="L17" i="414"/>
  <c r="L19" i="414"/>
  <c r="L21" i="414"/>
  <c r="L23" i="414"/>
  <c r="L25" i="414"/>
  <c r="L27" i="414"/>
  <c r="L29" i="414"/>
  <c r="L31" i="414"/>
  <c r="L33" i="414"/>
  <c r="L35" i="414"/>
  <c r="L37" i="414"/>
  <c r="L39" i="414"/>
  <c r="L41" i="414"/>
  <c r="L43" i="414"/>
  <c r="L45" i="414"/>
  <c r="L47" i="414"/>
  <c r="L49" i="414"/>
  <c r="L51" i="414"/>
  <c r="L53" i="414"/>
  <c r="L55" i="414"/>
  <c r="U5" i="414"/>
  <c r="L5" i="414"/>
  <c r="M43" i="414"/>
  <c r="M45" i="414"/>
  <c r="M47" i="414"/>
  <c r="M49" i="414"/>
  <c r="M51" i="414"/>
  <c r="M53" i="414"/>
  <c r="M55" i="414"/>
  <c r="S5" i="414"/>
  <c r="AA5" i="414"/>
  <c r="W5" i="414"/>
  <c r="AE5" i="414"/>
  <c r="AN5" i="414"/>
  <c r="AT5" i="414"/>
  <c r="L4" i="414"/>
  <c r="M5" i="414"/>
  <c r="X5" i="414"/>
  <c r="AO5" i="414"/>
  <c r="Q5" i="414"/>
  <c r="J27" i="411"/>
  <c r="F33" i="406"/>
  <c r="K9" i="406"/>
  <c r="L9" i="406"/>
  <c r="K27" i="406"/>
  <c r="L27" i="406"/>
  <c r="G46" i="405"/>
  <c r="G40" i="405"/>
  <c r="AU5" i="414"/>
  <c r="AP6" i="414"/>
  <c r="AH6" i="414"/>
  <c r="AR6" i="414"/>
  <c r="AN6" i="414"/>
  <c r="AC5" i="414"/>
  <c r="AJ6" i="414"/>
  <c r="AL6" i="414"/>
  <c r="AT6" i="414"/>
  <c r="AW6" i="414"/>
  <c r="AV6" i="414"/>
  <c r="AS6" i="414"/>
  <c r="AK6" i="414"/>
  <c r="AI6" i="414"/>
  <c r="AM6" i="414"/>
  <c r="AQ6" i="414"/>
  <c r="AO6" i="414"/>
  <c r="AU6" i="414"/>
  <c r="J56" i="415"/>
  <c r="F56" i="415"/>
  <c r="M54" i="415"/>
  <c r="M56" i="415"/>
  <c r="M52" i="415"/>
  <c r="M50" i="415"/>
  <c r="M48" i="415"/>
  <c r="M46" i="415"/>
  <c r="M44" i="415"/>
  <c r="M42" i="415"/>
  <c r="M40" i="415"/>
  <c r="M38" i="415"/>
  <c r="M36" i="415"/>
  <c r="M34" i="415"/>
  <c r="M32" i="415"/>
  <c r="M30" i="415"/>
  <c r="M28" i="415"/>
  <c r="M26" i="415"/>
  <c r="M24" i="415"/>
  <c r="M22" i="415"/>
  <c r="M20" i="415"/>
  <c r="M18" i="415"/>
  <c r="M16" i="415"/>
  <c r="M14" i="415"/>
  <c r="M12" i="415"/>
  <c r="M10" i="415"/>
  <c r="M8" i="415"/>
  <c r="M6" i="415"/>
  <c r="M4" i="415"/>
  <c r="K56" i="415"/>
  <c r="L56" i="415"/>
  <c r="G56" i="415"/>
  <c r="S5" i="415"/>
  <c r="AA5" i="415"/>
  <c r="J7" i="415"/>
  <c r="J9" i="415"/>
  <c r="J11" i="415"/>
  <c r="J13" i="415"/>
  <c r="J15" i="415"/>
  <c r="J17" i="415"/>
  <c r="J19" i="415"/>
  <c r="J21" i="415"/>
  <c r="J23" i="415"/>
  <c r="J25" i="415"/>
  <c r="J27" i="415"/>
  <c r="J29" i="415"/>
  <c r="J33" i="415"/>
  <c r="J35" i="415"/>
  <c r="J37" i="415"/>
  <c r="J39" i="415"/>
  <c r="J45" i="415"/>
  <c r="J47" i="415"/>
  <c r="J49" i="415"/>
  <c r="J51" i="415"/>
  <c r="J53" i="415"/>
  <c r="J55" i="415"/>
  <c r="T5" i="415"/>
  <c r="AB5" i="415"/>
  <c r="K7" i="415"/>
  <c r="L7" i="415"/>
  <c r="K9" i="415"/>
  <c r="L9" i="415"/>
  <c r="K11" i="415"/>
  <c r="L11" i="415"/>
  <c r="K13" i="415"/>
  <c r="L13" i="415"/>
  <c r="K15" i="415"/>
  <c r="L15" i="415"/>
  <c r="K17" i="415"/>
  <c r="L17" i="415"/>
  <c r="K19" i="415"/>
  <c r="L19" i="415"/>
  <c r="K21" i="415"/>
  <c r="L21" i="415"/>
  <c r="K23" i="415"/>
  <c r="L23" i="415"/>
  <c r="K25" i="415"/>
  <c r="L25" i="415"/>
  <c r="K27" i="415"/>
  <c r="L27" i="415"/>
  <c r="K29" i="415"/>
  <c r="L29" i="415"/>
  <c r="K31" i="415"/>
  <c r="L31" i="415"/>
  <c r="K33" i="415"/>
  <c r="L33" i="415"/>
  <c r="K35" i="415"/>
  <c r="L35" i="415"/>
  <c r="K37" i="415"/>
  <c r="L37" i="415"/>
  <c r="K39" i="415"/>
  <c r="L39" i="415"/>
  <c r="K41" i="415"/>
  <c r="L41" i="415"/>
  <c r="K43" i="415"/>
  <c r="L43" i="415"/>
  <c r="K45" i="415"/>
  <c r="L45" i="415"/>
  <c r="K47" i="415"/>
  <c r="L47" i="415"/>
  <c r="K49" i="415"/>
  <c r="L49" i="415"/>
  <c r="K51" i="415"/>
  <c r="L51" i="415"/>
  <c r="K53" i="415"/>
  <c r="L53" i="415"/>
  <c r="K55" i="415"/>
  <c r="L55" i="415"/>
  <c r="J5" i="415"/>
  <c r="U5" i="415"/>
  <c r="K5" i="415"/>
  <c r="L5" i="415"/>
  <c r="V5" i="415"/>
  <c r="M7" i="415"/>
  <c r="M9" i="415"/>
  <c r="M11" i="415"/>
  <c r="M13" i="415"/>
  <c r="M15" i="415"/>
  <c r="M17" i="415"/>
  <c r="M19" i="415"/>
  <c r="M21" i="415"/>
  <c r="M23" i="415"/>
  <c r="M25" i="415"/>
  <c r="M27" i="415"/>
  <c r="M29" i="415"/>
  <c r="M31" i="415"/>
  <c r="M33" i="415"/>
  <c r="M35" i="415"/>
  <c r="M37" i="415"/>
  <c r="M39" i="415"/>
  <c r="M41" i="415"/>
  <c r="M43" i="415"/>
  <c r="M45" i="415"/>
  <c r="M47" i="415"/>
  <c r="M49" i="415"/>
  <c r="M51" i="415"/>
  <c r="M53" i="415"/>
  <c r="M55" i="415"/>
  <c r="J4" i="415"/>
  <c r="W5" i="415"/>
  <c r="AE5" i="415"/>
  <c r="AN5" i="415"/>
  <c r="F41" i="415"/>
  <c r="F43" i="415"/>
  <c r="K4" i="415"/>
  <c r="L4" i="415"/>
  <c r="M5" i="415"/>
  <c r="X5" i="415"/>
  <c r="AF5" i="415"/>
  <c r="AO5" i="415"/>
  <c r="AU5" i="415"/>
  <c r="G11" i="415"/>
  <c r="K54" i="415"/>
  <c r="L54" i="415"/>
  <c r="Q5" i="415"/>
  <c r="AC5" i="415"/>
  <c r="AH5" i="415"/>
  <c r="AP5" i="415"/>
  <c r="G5" i="415"/>
  <c r="R5" i="415"/>
  <c r="G37" i="405"/>
  <c r="K37" i="405"/>
  <c r="L37" i="405"/>
  <c r="K5" i="406"/>
  <c r="L5" i="406"/>
  <c r="G36" i="406"/>
  <c r="G26" i="405"/>
  <c r="G27" i="406"/>
  <c r="K47" i="407"/>
  <c r="L47" i="407"/>
  <c r="F14" i="411"/>
  <c r="G5" i="406"/>
  <c r="G53" i="405"/>
  <c r="K53" i="405"/>
  <c r="L53" i="405"/>
  <c r="J48" i="405"/>
  <c r="F48" i="405"/>
  <c r="AW6" i="415"/>
  <c r="AV6" i="415"/>
  <c r="AS6" i="415"/>
  <c r="AK6" i="415"/>
  <c r="AQ6" i="415"/>
  <c r="AM6" i="415"/>
  <c r="AI6" i="415"/>
  <c r="AT5" i="415"/>
  <c r="AP6" i="415"/>
  <c r="AH6" i="415"/>
  <c r="AN6" i="415"/>
  <c r="AO6" i="415"/>
  <c r="AU6" i="415"/>
  <c r="AD5" i="415"/>
  <c r="AL6" i="415"/>
  <c r="AJ6" i="415"/>
  <c r="AR6" i="415"/>
  <c r="AT6" i="415"/>
  <c r="F16" i="406"/>
  <c r="F9" i="405"/>
  <c r="F35" i="411"/>
  <c r="G54" i="411"/>
  <c r="K26" i="405"/>
  <c r="L26" i="405"/>
  <c r="J18" i="411"/>
  <c r="G35" i="411"/>
  <c r="F45" i="411"/>
  <c r="F10" i="406"/>
  <c r="J10" i="406"/>
  <c r="F30" i="411"/>
  <c r="G16" i="406"/>
  <c r="K16" i="406"/>
  <c r="L16" i="406"/>
  <c r="J9" i="405"/>
  <c r="J46" i="411"/>
  <c r="J22" i="406"/>
  <c r="J15" i="405"/>
  <c r="F52" i="411"/>
  <c r="J52" i="411"/>
  <c r="J11" i="406"/>
  <c r="F29" i="405"/>
  <c r="J29" i="405"/>
  <c r="G53" i="406"/>
  <c r="K53" i="406"/>
  <c r="L53" i="406"/>
  <c r="G27" i="407"/>
  <c r="F33" i="411"/>
  <c r="K10" i="405"/>
  <c r="L10" i="405"/>
  <c r="K36" i="405"/>
  <c r="L36" i="405"/>
  <c r="G37" i="406"/>
  <c r="K37" i="406"/>
  <c r="L37" i="406"/>
  <c r="F41" i="407"/>
  <c r="J41" i="407"/>
  <c r="K37" i="411"/>
  <c r="L37" i="411"/>
  <c r="G37" i="411"/>
  <c r="F42" i="411"/>
  <c r="K46" i="411"/>
  <c r="L46" i="411"/>
  <c r="F35" i="406"/>
  <c r="G10" i="411"/>
  <c r="F41" i="411"/>
  <c r="J41" i="411"/>
  <c r="F38" i="405"/>
  <c r="G33" i="405"/>
  <c r="K33" i="405"/>
  <c r="L33" i="405"/>
  <c r="K49" i="405"/>
  <c r="L49" i="405"/>
  <c r="F19" i="406"/>
  <c r="K23" i="406"/>
  <c r="L23" i="406"/>
  <c r="G23" i="406"/>
  <c r="K52" i="406"/>
  <c r="L52" i="406"/>
  <c r="G52" i="406"/>
  <c r="G34" i="407"/>
  <c r="K34" i="407"/>
  <c r="L34" i="407"/>
  <c r="J4" i="411"/>
  <c r="F4" i="411"/>
  <c r="K11" i="406"/>
  <c r="L11" i="406"/>
  <c r="G11" i="406"/>
  <c r="F14" i="406"/>
  <c r="J14" i="406"/>
  <c r="F37" i="406"/>
  <c r="J37" i="406"/>
  <c r="K12" i="405"/>
  <c r="L12" i="405"/>
  <c r="G12" i="405"/>
  <c r="K32" i="406"/>
  <c r="L32" i="406"/>
  <c r="K14" i="411"/>
  <c r="L14" i="411"/>
  <c r="G26" i="411"/>
  <c r="F34" i="411"/>
  <c r="U5" i="417"/>
  <c r="AT5" i="417"/>
  <c r="AN6" i="417"/>
  <c r="V5" i="417"/>
  <c r="AU5" i="417"/>
  <c r="AQ6" i="417"/>
  <c r="W5" i="417"/>
  <c r="AE5" i="417"/>
  <c r="F56" i="417"/>
  <c r="X5" i="417"/>
  <c r="AF5" i="417"/>
  <c r="G56" i="417"/>
  <c r="Q5" i="417"/>
  <c r="Y5" i="417"/>
  <c r="R5" i="417"/>
  <c r="Z5" i="417"/>
  <c r="K56" i="417"/>
  <c r="L56" i="417"/>
  <c r="S5" i="417"/>
  <c r="T5" i="417"/>
  <c r="M10" i="417"/>
  <c r="M14" i="417"/>
  <c r="M18" i="417"/>
  <c r="M22" i="417"/>
  <c r="M26" i="417"/>
  <c r="M30" i="417"/>
  <c r="M34" i="417"/>
  <c r="M38" i="417"/>
  <c r="M42" i="417"/>
  <c r="M46" i="417"/>
  <c r="M50" i="417"/>
  <c r="M54" i="417"/>
  <c r="M55" i="417"/>
  <c r="G6" i="407"/>
  <c r="J5" i="406"/>
  <c r="G23" i="405"/>
  <c r="K23" i="405"/>
  <c r="L23" i="405"/>
  <c r="G16" i="411"/>
  <c r="J39" i="411"/>
  <c r="K24" i="411"/>
  <c r="L24" i="411"/>
  <c r="J28" i="411"/>
  <c r="F28" i="411"/>
  <c r="J37" i="405"/>
  <c r="J54" i="411"/>
  <c r="K18" i="405"/>
  <c r="L18" i="405"/>
  <c r="K28" i="407"/>
  <c r="L28" i="407"/>
  <c r="F32" i="405"/>
  <c r="J32" i="405"/>
  <c r="K5" i="405"/>
  <c r="L5" i="405"/>
  <c r="G24" i="406"/>
  <c r="K24" i="406"/>
  <c r="L24" i="406"/>
  <c r="J4" i="407"/>
  <c r="J53" i="411"/>
  <c r="K19" i="411"/>
  <c r="L19" i="411"/>
  <c r="J38" i="411"/>
  <c r="F38" i="411"/>
  <c r="J10" i="411"/>
  <c r="F43" i="406"/>
  <c r="F6" i="406"/>
  <c r="K30" i="407"/>
  <c r="L30" i="407"/>
  <c r="K49" i="411"/>
  <c r="L49" i="411"/>
  <c r="K19" i="406"/>
  <c r="L19" i="406"/>
  <c r="AC5" i="417"/>
  <c r="AI6" i="417"/>
  <c r="AO6" i="417"/>
  <c r="AJ6" i="417"/>
  <c r="AD5" i="417"/>
  <c r="AH6" i="417"/>
  <c r="AR6" i="417"/>
  <c r="AP6" i="417"/>
  <c r="AW6" i="417"/>
  <c r="AV6" i="417"/>
  <c r="AM6" i="417"/>
  <c r="AS6" i="417"/>
  <c r="AK6" i="417"/>
  <c r="AU6" i="417"/>
  <c r="AL6" i="417"/>
  <c r="AT6" i="417"/>
  <c r="G38" i="411"/>
  <c r="F43" i="411"/>
  <c r="J43" i="411"/>
  <c r="J14" i="405"/>
  <c r="J29" i="406"/>
  <c r="K13" i="411"/>
  <c r="L13" i="411"/>
  <c r="G48" i="406"/>
  <c r="J38" i="407"/>
  <c r="F38" i="407"/>
  <c r="K43" i="405"/>
  <c r="L43" i="405"/>
  <c r="F15" i="411"/>
  <c r="G22" i="411"/>
  <c r="AL5" i="411"/>
  <c r="G44" i="407"/>
  <c r="K44" i="407"/>
  <c r="L44" i="407"/>
  <c r="G33" i="411"/>
  <c r="K33" i="411"/>
  <c r="L33" i="411"/>
  <c r="K9" i="405"/>
  <c r="L9" i="405"/>
  <c r="F5" i="405"/>
  <c r="AN5" i="411"/>
  <c r="G5" i="411"/>
  <c r="K33" i="407"/>
  <c r="L33" i="407"/>
  <c r="AS5" i="411"/>
  <c r="G4" i="406"/>
  <c r="F8" i="411"/>
  <c r="G9" i="411"/>
  <c r="K9" i="411"/>
  <c r="L9" i="411"/>
  <c r="J28" i="406"/>
  <c r="K18" i="411"/>
  <c r="L18" i="411"/>
  <c r="F49" i="406"/>
  <c r="AO5" i="411"/>
  <c r="AR5" i="411"/>
  <c r="K22" i="406"/>
  <c r="L22" i="406"/>
  <c r="G22" i="406"/>
  <c r="G28" i="406"/>
  <c r="K28" i="406"/>
  <c r="L28" i="406"/>
  <c r="K18" i="406"/>
  <c r="L18" i="406"/>
  <c r="G18" i="406"/>
  <c r="F53" i="407"/>
  <c r="J53" i="407"/>
  <c r="K5" i="411"/>
  <c r="L5" i="411"/>
  <c r="K12" i="411"/>
  <c r="L12" i="411"/>
  <c r="K27" i="405"/>
  <c r="L27" i="405"/>
  <c r="J11" i="405"/>
  <c r="J11" i="407"/>
  <c r="K43" i="406"/>
  <c r="L43" i="406"/>
  <c r="K7" i="411"/>
  <c r="L7" i="411"/>
  <c r="J12" i="411"/>
  <c r="K22" i="411"/>
  <c r="L22" i="411"/>
  <c r="F49" i="411"/>
  <c r="J23" i="418"/>
  <c r="J25" i="418"/>
  <c r="J27" i="418"/>
  <c r="J41" i="418"/>
  <c r="J47" i="418"/>
  <c r="J49" i="418"/>
  <c r="J51" i="418"/>
  <c r="T5" i="418"/>
  <c r="AB5" i="418"/>
  <c r="K7" i="418"/>
  <c r="L7" i="418"/>
  <c r="K9" i="418"/>
  <c r="L9" i="418"/>
  <c r="K11" i="418"/>
  <c r="L11" i="418"/>
  <c r="K13" i="418"/>
  <c r="L13" i="418"/>
  <c r="K15" i="418"/>
  <c r="L15" i="418"/>
  <c r="K17" i="418"/>
  <c r="L17" i="418"/>
  <c r="K19" i="418"/>
  <c r="L19" i="418"/>
  <c r="K21" i="418"/>
  <c r="L21" i="418"/>
  <c r="K23" i="418"/>
  <c r="L23" i="418"/>
  <c r="K25" i="418"/>
  <c r="L25" i="418"/>
  <c r="K27" i="418"/>
  <c r="L27" i="418"/>
  <c r="K29" i="418"/>
  <c r="L29" i="418"/>
  <c r="K31" i="418"/>
  <c r="L31" i="418"/>
  <c r="K33" i="418"/>
  <c r="L33" i="418"/>
  <c r="K35" i="418"/>
  <c r="L35" i="418"/>
  <c r="K37" i="418"/>
  <c r="L37" i="418"/>
  <c r="K39" i="418"/>
  <c r="L39" i="418"/>
  <c r="K41" i="418"/>
  <c r="L41" i="418"/>
  <c r="K43" i="418"/>
  <c r="L43" i="418"/>
  <c r="K45" i="418"/>
  <c r="L45" i="418"/>
  <c r="K47" i="418"/>
  <c r="L47" i="418"/>
  <c r="K49" i="418"/>
  <c r="L49" i="418"/>
  <c r="K51" i="418"/>
  <c r="L51" i="418"/>
  <c r="K53" i="418"/>
  <c r="L53" i="418"/>
  <c r="K55" i="418"/>
  <c r="L55" i="418"/>
  <c r="J13" i="418"/>
  <c r="J15" i="418"/>
  <c r="J43" i="418"/>
  <c r="J5" i="418"/>
  <c r="U5" i="418"/>
  <c r="J17" i="418"/>
  <c r="J19" i="418"/>
  <c r="J35" i="418"/>
  <c r="J37" i="418"/>
  <c r="K5" i="418"/>
  <c r="L5" i="418"/>
  <c r="V5" i="418"/>
  <c r="J4" i="418"/>
  <c r="W5" i="418"/>
  <c r="AE5" i="418"/>
  <c r="AN5" i="418"/>
  <c r="F7" i="418"/>
  <c r="F11" i="418"/>
  <c r="F21" i="418"/>
  <c r="F29" i="418"/>
  <c r="F31" i="418"/>
  <c r="F33" i="418"/>
  <c r="F39" i="418"/>
  <c r="F45" i="418"/>
  <c r="F55" i="418"/>
  <c r="K4" i="418"/>
  <c r="L4" i="418"/>
  <c r="X5" i="418"/>
  <c r="AF5" i="418"/>
  <c r="AO5" i="418"/>
  <c r="S5" i="418"/>
  <c r="AA5" i="418"/>
  <c r="Q5" i="418"/>
  <c r="AH5" i="418"/>
  <c r="AP5" i="418"/>
  <c r="G5" i="418"/>
  <c r="R5" i="418"/>
  <c r="AD5" i="418"/>
  <c r="F24" i="406"/>
  <c r="J24" i="406"/>
  <c r="J53" i="405"/>
  <c r="F53" i="405"/>
  <c r="G9" i="407"/>
  <c r="K9" i="407"/>
  <c r="L9" i="407"/>
  <c r="G19" i="407"/>
  <c r="F37" i="407"/>
  <c r="J37" i="407"/>
  <c r="C55" i="405"/>
  <c r="M54" i="405"/>
  <c r="G24" i="405"/>
  <c r="K24" i="405"/>
  <c r="L24" i="405"/>
  <c r="K48" i="405"/>
  <c r="L48" i="405"/>
  <c r="G48" i="405"/>
  <c r="J53" i="406"/>
  <c r="F53" i="406"/>
  <c r="F23" i="405"/>
  <c r="G29" i="405"/>
  <c r="K29" i="405"/>
  <c r="L29" i="405"/>
  <c r="F4" i="405"/>
  <c r="J4" i="405"/>
  <c r="G12" i="406"/>
  <c r="K12" i="406"/>
  <c r="L12" i="406"/>
  <c r="J33" i="407"/>
  <c r="F33" i="407"/>
  <c r="J6" i="405"/>
  <c r="F6" i="405"/>
  <c r="J35" i="405"/>
  <c r="G18" i="405"/>
  <c r="F12" i="406"/>
  <c r="J12" i="406"/>
  <c r="G14" i="405"/>
  <c r="K14" i="405"/>
  <c r="L14" i="405"/>
  <c r="F4" i="407"/>
  <c r="J32" i="406"/>
  <c r="F32" i="406"/>
  <c r="G49" i="406"/>
  <c r="K49" i="406"/>
  <c r="L49" i="406"/>
  <c r="K22" i="407"/>
  <c r="L22" i="407"/>
  <c r="G22" i="407"/>
  <c r="AI5" i="411"/>
  <c r="F21" i="411"/>
  <c r="K4" i="405"/>
  <c r="L4" i="405"/>
  <c r="G30" i="411"/>
  <c r="J25" i="411"/>
  <c r="G4" i="405"/>
  <c r="G20" i="411"/>
  <c r="K40" i="411"/>
  <c r="L40" i="411"/>
  <c r="G52" i="411"/>
  <c r="H56" i="411"/>
  <c r="K4" i="407"/>
  <c r="L4" i="407"/>
  <c r="AC5" i="418"/>
  <c r="G35" i="406"/>
  <c r="K35" i="406"/>
  <c r="L35" i="406"/>
  <c r="F5" i="411"/>
  <c r="F27" i="411"/>
  <c r="J6" i="407"/>
  <c r="F6" i="407"/>
  <c r="J32" i="411"/>
  <c r="F32" i="411"/>
  <c r="F16" i="405"/>
  <c r="J16" i="405"/>
  <c r="J10" i="405"/>
  <c r="F10" i="405"/>
  <c r="F27" i="406"/>
  <c r="J27" i="406"/>
  <c r="AK5" i="411"/>
  <c r="K26" i="411"/>
  <c r="L26" i="411"/>
  <c r="J31" i="411"/>
  <c r="F31" i="411"/>
  <c r="G38" i="405"/>
  <c r="K38" i="405"/>
  <c r="L38" i="405"/>
  <c r="G32" i="405"/>
  <c r="K32" i="405"/>
  <c r="L32" i="405"/>
  <c r="G41" i="407"/>
  <c r="K41" i="407"/>
  <c r="L41" i="407"/>
  <c r="F7" i="411"/>
  <c r="K34" i="411"/>
  <c r="L34" i="411"/>
  <c r="J40" i="411"/>
  <c r="F40" i="406"/>
  <c r="J40" i="406"/>
  <c r="C56" i="407"/>
  <c r="M55" i="407"/>
  <c r="K23" i="411"/>
  <c r="L23" i="411"/>
  <c r="G23" i="411"/>
  <c r="K28" i="411"/>
  <c r="L28" i="411"/>
  <c r="G28" i="411"/>
  <c r="AM5" i="418"/>
  <c r="K44" i="418"/>
  <c r="L44" i="418"/>
  <c r="F52" i="418"/>
  <c r="K54" i="418"/>
  <c r="L54" i="418"/>
  <c r="AR5" i="418"/>
  <c r="F10" i="418"/>
  <c r="G20" i="418"/>
  <c r="F26" i="418"/>
  <c r="F42" i="418"/>
  <c r="K50" i="418"/>
  <c r="L50" i="418"/>
  <c r="G52" i="418"/>
  <c r="G44" i="411"/>
  <c r="J13" i="411"/>
  <c r="K42" i="411"/>
  <c r="L42" i="411"/>
  <c r="AS5" i="418"/>
  <c r="G10" i="418"/>
  <c r="G26" i="418"/>
  <c r="G42" i="418"/>
  <c r="G6" i="418"/>
  <c r="G16" i="418"/>
  <c r="G32" i="418"/>
  <c r="G48" i="418"/>
  <c r="C56" i="418"/>
  <c r="M14" i="418"/>
  <c r="AI5" i="418"/>
  <c r="F12" i="418"/>
  <c r="F28" i="418"/>
  <c r="F53" i="418"/>
  <c r="F54" i="418"/>
  <c r="F48" i="411"/>
  <c r="G43" i="411"/>
  <c r="F8" i="418"/>
  <c r="F18" i="418"/>
  <c r="F50" i="418"/>
  <c r="AK5" i="418"/>
  <c r="J34" i="418"/>
  <c r="M52" i="418"/>
  <c r="M7" i="418"/>
  <c r="M8" i="418"/>
  <c r="F55" i="406"/>
  <c r="J55" i="406"/>
  <c r="J52" i="405"/>
  <c r="F52" i="405"/>
  <c r="G7" i="407"/>
  <c r="K7" i="407"/>
  <c r="L7" i="407"/>
  <c r="AJ5" i="411"/>
  <c r="G19" i="411"/>
  <c r="M12" i="407"/>
  <c r="AH5" i="411"/>
  <c r="G17" i="411"/>
  <c r="B56" i="418"/>
  <c r="K10" i="406"/>
  <c r="L10" i="406"/>
  <c r="J22" i="411"/>
  <c r="J15" i="406"/>
  <c r="F15" i="406"/>
  <c r="F38" i="406"/>
  <c r="J38" i="406"/>
  <c r="F36" i="407"/>
  <c r="J36" i="407"/>
  <c r="F44" i="407"/>
  <c r="J44" i="407"/>
  <c r="G8" i="411"/>
  <c r="E56" i="411"/>
  <c r="F11" i="411"/>
  <c r="J11" i="411"/>
  <c r="B56" i="411"/>
  <c r="J23" i="406"/>
  <c r="F23" i="406"/>
  <c r="K43" i="411"/>
  <c r="L43" i="411"/>
  <c r="M46" i="407"/>
  <c r="J18" i="406"/>
  <c r="F18" i="406"/>
  <c r="J52" i="406"/>
  <c r="F52" i="406"/>
  <c r="J5" i="407"/>
  <c r="F5" i="407"/>
  <c r="K11" i="407"/>
  <c r="L11" i="407"/>
  <c r="G11" i="407"/>
  <c r="J9" i="411"/>
  <c r="K15" i="411"/>
  <c r="L15" i="411"/>
  <c r="K32" i="411"/>
  <c r="L32" i="411"/>
  <c r="G32" i="411"/>
  <c r="F54" i="411"/>
  <c r="C56" i="411"/>
  <c r="M13" i="411"/>
  <c r="G7" i="406"/>
  <c r="AP5" i="411"/>
  <c r="F29" i="406"/>
  <c r="K19" i="405"/>
  <c r="L19" i="405"/>
  <c r="G19" i="405"/>
  <c r="J12" i="407"/>
  <c r="F12" i="407"/>
  <c r="K21" i="411"/>
  <c r="L21" i="411"/>
  <c r="G21" i="411"/>
  <c r="F15" i="418"/>
  <c r="G18" i="418"/>
  <c r="K18" i="418"/>
  <c r="L18" i="418"/>
  <c r="K31" i="411"/>
  <c r="L31" i="411"/>
  <c r="G31" i="411"/>
  <c r="G55" i="411"/>
  <c r="K55" i="411"/>
  <c r="L55" i="411"/>
  <c r="C55" i="406"/>
  <c r="M12" i="406"/>
  <c r="K17" i="411"/>
  <c r="L17" i="411"/>
  <c r="J36" i="405"/>
  <c r="G40" i="406"/>
  <c r="K40" i="406"/>
  <c r="L40" i="406"/>
  <c r="F9" i="407"/>
  <c r="J9" i="407"/>
  <c r="K20" i="407"/>
  <c r="L20" i="407"/>
  <c r="G20" i="407"/>
  <c r="J28" i="407"/>
  <c r="F28" i="407"/>
  <c r="G47" i="411"/>
  <c r="D56" i="418"/>
  <c r="G22" i="418"/>
  <c r="AL5" i="418"/>
  <c r="K22" i="418"/>
  <c r="L22" i="418"/>
  <c r="G25" i="411"/>
  <c r="J36" i="411"/>
  <c r="J37" i="411"/>
  <c r="G50" i="411"/>
  <c r="G4" i="418"/>
  <c r="G8" i="418"/>
  <c r="K12" i="418"/>
  <c r="L12" i="418"/>
  <c r="K30" i="418"/>
  <c r="L30" i="418"/>
  <c r="G14" i="418"/>
  <c r="AJ5" i="418"/>
  <c r="AT5" i="418"/>
  <c r="K28" i="418"/>
  <c r="L28" i="418"/>
  <c r="J22" i="418"/>
  <c r="F30" i="418"/>
  <c r="M17" i="406"/>
  <c r="M22" i="406"/>
  <c r="M5" i="406"/>
  <c r="M14" i="406"/>
  <c r="M55" i="406"/>
  <c r="M45" i="406"/>
  <c r="M48" i="406"/>
  <c r="M19" i="406"/>
  <c r="M39" i="406"/>
  <c r="M38" i="406"/>
  <c r="M32" i="406"/>
  <c r="M18" i="406"/>
  <c r="M49" i="406"/>
  <c r="M20" i="406"/>
  <c r="M4" i="406"/>
  <c r="M44" i="406"/>
  <c r="M7" i="406"/>
  <c r="M48" i="411"/>
  <c r="M28" i="411"/>
  <c r="M32" i="411"/>
  <c r="M44" i="411"/>
  <c r="M42" i="411"/>
  <c r="M52" i="411"/>
  <c r="M49" i="411"/>
  <c r="M21" i="411"/>
  <c r="M51" i="411"/>
  <c r="M27" i="411"/>
  <c r="M31" i="411"/>
  <c r="M30" i="411"/>
  <c r="AL6" i="418"/>
  <c r="AP6" i="418"/>
  <c r="AH6" i="418"/>
  <c r="AR6" i="418"/>
  <c r="AJ6" i="418"/>
  <c r="M46" i="418"/>
  <c r="M47" i="418"/>
  <c r="AU5" i="418"/>
  <c r="AK6" i="418"/>
  <c r="F56" i="418"/>
  <c r="M15" i="418"/>
  <c r="M28" i="418"/>
  <c r="AJ6" i="413"/>
  <c r="AL6" i="413"/>
  <c r="AR6" i="413"/>
  <c r="AP6" i="413"/>
  <c r="AN6" i="413"/>
  <c r="AU5" i="413"/>
  <c r="AO6" i="413"/>
  <c r="AH6" i="413"/>
  <c r="AU5" i="411"/>
  <c r="K56" i="411"/>
  <c r="L56" i="411"/>
  <c r="G56" i="411"/>
  <c r="M20" i="411"/>
  <c r="M15" i="411"/>
  <c r="M12" i="411"/>
  <c r="AK6" i="411"/>
  <c r="AT5" i="411"/>
  <c r="AN6" i="411"/>
  <c r="M41" i="411"/>
  <c r="M39" i="411"/>
  <c r="M11" i="411"/>
  <c r="AN6" i="410"/>
  <c r="AP6" i="410"/>
  <c r="AL6" i="410"/>
  <c r="AJ6" i="410"/>
  <c r="AR6" i="410"/>
  <c r="M24" i="410"/>
  <c r="M54" i="410"/>
  <c r="M14" i="410"/>
  <c r="M32" i="410"/>
  <c r="M18" i="410"/>
  <c r="M44" i="410"/>
  <c r="AV6" i="410"/>
  <c r="M47" i="410"/>
  <c r="M13" i="410"/>
  <c r="M26" i="410"/>
  <c r="M28" i="410"/>
  <c r="M9" i="410"/>
  <c r="M17" i="410"/>
  <c r="M20" i="410"/>
  <c r="M31" i="410"/>
  <c r="AH6" i="410"/>
  <c r="AT6" i="410"/>
  <c r="M29" i="410"/>
  <c r="M51" i="410"/>
  <c r="M7" i="410"/>
  <c r="M25" i="410"/>
  <c r="M10" i="410"/>
  <c r="M36" i="410"/>
  <c r="M53" i="410"/>
  <c r="AI6" i="410"/>
  <c r="M5" i="410"/>
  <c r="M43" i="410"/>
  <c r="AO6" i="410"/>
  <c r="M11" i="410"/>
  <c r="M22" i="410"/>
  <c r="M6" i="410"/>
  <c r="M21" i="410"/>
  <c r="M39" i="410"/>
  <c r="M35" i="410"/>
  <c r="AK6" i="410"/>
  <c r="AS6" i="410"/>
  <c r="M8" i="410"/>
  <c r="M38" i="410"/>
  <c r="M37" i="410"/>
  <c r="M16" i="410"/>
  <c r="K56" i="410"/>
  <c r="L56" i="410"/>
  <c r="AS6" i="409"/>
  <c r="AK6" i="409"/>
  <c r="AQ6" i="409"/>
  <c r="AM6" i="409"/>
  <c r="AW6" i="409"/>
  <c r="AI6" i="409"/>
  <c r="AV6" i="409"/>
  <c r="AO6" i="409"/>
  <c r="M41" i="408"/>
  <c r="M50" i="408"/>
  <c r="M43" i="408"/>
  <c r="M16" i="408"/>
  <c r="M24" i="408"/>
  <c r="M7" i="408"/>
  <c r="AU5" i="408"/>
  <c r="M30" i="408"/>
  <c r="M56" i="408"/>
  <c r="M34" i="408"/>
  <c r="M14" i="408"/>
  <c r="M18" i="408"/>
  <c r="M6" i="408"/>
  <c r="M52" i="408"/>
  <c r="M38" i="408"/>
  <c r="M35" i="408"/>
  <c r="M53" i="408"/>
  <c r="M22" i="408"/>
  <c r="K56" i="408"/>
  <c r="L56" i="408"/>
  <c r="AT5" i="408"/>
  <c r="M41" i="407"/>
  <c r="M52" i="407"/>
  <c r="J27" i="407"/>
  <c r="M35" i="407"/>
  <c r="M21" i="407"/>
  <c r="M13" i="407"/>
  <c r="M44" i="407"/>
  <c r="M23" i="407"/>
  <c r="M6" i="407"/>
  <c r="F19" i="407"/>
  <c r="M19" i="407"/>
  <c r="M4" i="407"/>
  <c r="M26" i="407"/>
  <c r="M54" i="407"/>
  <c r="K53" i="407"/>
  <c r="L53" i="407"/>
  <c r="J7" i="407"/>
  <c r="M50" i="407"/>
  <c r="M39" i="407"/>
  <c r="M28" i="407"/>
  <c r="M42" i="407"/>
  <c r="M51" i="407"/>
  <c r="M31" i="407"/>
  <c r="M16" i="407"/>
  <c r="M45" i="407"/>
  <c r="M15" i="407"/>
  <c r="M25" i="407"/>
  <c r="B56" i="407"/>
  <c r="M38" i="407"/>
  <c r="M22" i="407"/>
  <c r="M17" i="407"/>
  <c r="M7" i="407"/>
  <c r="M24" i="407"/>
  <c r="K56" i="407"/>
  <c r="L56" i="407"/>
  <c r="M48" i="407"/>
  <c r="M32" i="407"/>
  <c r="M27" i="407"/>
  <c r="M9" i="407"/>
  <c r="M37" i="407"/>
  <c r="M36" i="407"/>
  <c r="M5" i="407"/>
  <c r="M10" i="407"/>
  <c r="M29" i="407"/>
  <c r="M14" i="407"/>
  <c r="M40" i="407"/>
  <c r="M49" i="407"/>
  <c r="M53" i="407"/>
  <c r="M8" i="407"/>
  <c r="M11" i="407"/>
  <c r="M33" i="407"/>
  <c r="G56" i="407"/>
  <c r="M56" i="407"/>
  <c r="M47" i="407"/>
  <c r="M18" i="407"/>
  <c r="M43" i="407"/>
  <c r="M20" i="407"/>
  <c r="M34" i="407"/>
  <c r="M30" i="407"/>
  <c r="M51" i="406"/>
  <c r="M50" i="406"/>
  <c r="M36" i="406"/>
  <c r="M10" i="406"/>
  <c r="M6" i="406"/>
  <c r="G55" i="406"/>
  <c r="M21" i="406"/>
  <c r="M13" i="406"/>
  <c r="M33" i="406"/>
  <c r="M42" i="406"/>
  <c r="M9" i="406"/>
  <c r="M54" i="406"/>
  <c r="M53" i="406"/>
  <c r="K55" i="406"/>
  <c r="L55" i="406"/>
  <c r="M8" i="406"/>
  <c r="M37" i="406"/>
  <c r="M27" i="406"/>
  <c r="M28" i="406"/>
  <c r="M29" i="406"/>
  <c r="M47" i="406"/>
  <c r="M16" i="406"/>
  <c r="M43" i="406"/>
  <c r="M35" i="406"/>
  <c r="M25" i="406"/>
  <c r="M40" i="406"/>
  <c r="M46" i="406"/>
  <c r="M23" i="406"/>
  <c r="M34" i="406"/>
  <c r="M24" i="406"/>
  <c r="M15" i="406"/>
  <c r="M26" i="406"/>
  <c r="M11" i="406"/>
  <c r="M31" i="406"/>
  <c r="M30" i="406"/>
  <c r="M52" i="406"/>
  <c r="M41" i="406"/>
  <c r="M50" i="405"/>
  <c r="M30" i="405"/>
  <c r="F7" i="405"/>
  <c r="J49" i="405"/>
  <c r="M15" i="405"/>
  <c r="F18" i="405"/>
  <c r="M51" i="405"/>
  <c r="J12" i="405"/>
  <c r="F28" i="405"/>
  <c r="M10" i="405"/>
  <c r="J40" i="405"/>
  <c r="M47" i="405"/>
  <c r="M34" i="405"/>
  <c r="M5" i="405"/>
  <c r="M37" i="405"/>
  <c r="M22" i="405"/>
  <c r="M9" i="405"/>
  <c r="M40" i="405"/>
  <c r="M13" i="405"/>
  <c r="M20" i="405"/>
  <c r="M21" i="405"/>
  <c r="M46" i="405"/>
  <c r="M43" i="405"/>
  <c r="M33" i="405"/>
  <c r="M39" i="405"/>
  <c r="M42" i="405"/>
  <c r="M18" i="405"/>
  <c r="M26" i="405"/>
  <c r="M19" i="405"/>
  <c r="G55" i="405"/>
  <c r="M8" i="405"/>
  <c r="M52" i="405"/>
  <c r="M27" i="405"/>
  <c r="M6" i="405"/>
  <c r="M48" i="405"/>
  <c r="M31" i="405"/>
  <c r="M49" i="405"/>
  <c r="M45" i="405"/>
  <c r="M4" i="405"/>
  <c r="M11" i="405"/>
  <c r="M38" i="405"/>
  <c r="M14" i="405"/>
  <c r="M16" i="405"/>
  <c r="M53" i="405"/>
  <c r="M41" i="405"/>
  <c r="M55" i="405"/>
  <c r="M7" i="405"/>
  <c r="M23" i="405"/>
  <c r="M29" i="405"/>
  <c r="K55" i="405"/>
  <c r="L55" i="405"/>
  <c r="M36" i="405"/>
  <c r="M17" i="405"/>
  <c r="M44" i="405"/>
  <c r="M35" i="405"/>
  <c r="M24" i="405"/>
  <c r="M28" i="405"/>
  <c r="M32" i="405"/>
  <c r="M25" i="405"/>
  <c r="M12" i="405"/>
  <c r="AP6" i="411"/>
  <c r="AQ6" i="411"/>
  <c r="AQ6" i="418"/>
  <c r="AW6" i="418"/>
  <c r="AM6" i="418"/>
  <c r="AO6" i="418"/>
  <c r="AS6" i="418"/>
  <c r="AV6" i="418"/>
  <c r="AM6" i="411"/>
  <c r="AS6" i="411"/>
  <c r="AI6" i="411"/>
  <c r="AW6" i="411"/>
  <c r="AO6" i="411"/>
  <c r="AV6" i="411"/>
  <c r="M19" i="418"/>
  <c r="M56" i="418"/>
  <c r="M33" i="418"/>
  <c r="M36" i="418"/>
  <c r="M25" i="418"/>
  <c r="M12" i="418"/>
  <c r="M30" i="418"/>
  <c r="J19" i="411"/>
  <c r="G41" i="411"/>
  <c r="J55" i="411"/>
  <c r="K56" i="418"/>
  <c r="L56" i="418"/>
  <c r="J24" i="418"/>
  <c r="J36" i="418"/>
  <c r="AN6" i="418"/>
  <c r="M34" i="411"/>
  <c r="M10" i="411"/>
  <c r="M29" i="411"/>
  <c r="M7" i="411"/>
  <c r="M40" i="411"/>
  <c r="M14" i="411"/>
  <c r="J56" i="418"/>
  <c r="AI6" i="418"/>
  <c r="M50" i="418"/>
  <c r="M9" i="418"/>
  <c r="M34" i="418"/>
  <c r="G56" i="418"/>
  <c r="M10" i="418"/>
  <c r="M44" i="418"/>
  <c r="F20" i="411"/>
  <c r="G34" i="418"/>
  <c r="K40" i="418"/>
  <c r="L40" i="418"/>
  <c r="J44" i="418"/>
  <c r="M29" i="418"/>
  <c r="M18" i="418"/>
  <c r="M49" i="418"/>
  <c r="M6" i="418"/>
  <c r="M26" i="418"/>
  <c r="M55" i="418"/>
  <c r="D56" i="411"/>
  <c r="F56" i="411"/>
  <c r="G4" i="411"/>
  <c r="K6" i="411"/>
  <c r="L6" i="411"/>
  <c r="F6" i="411"/>
  <c r="F9" i="418"/>
  <c r="M23" i="411"/>
  <c r="M48" i="418"/>
  <c r="M37" i="418"/>
  <c r="M31" i="418"/>
  <c r="M22" i="418"/>
  <c r="M42" i="418"/>
  <c r="M39" i="418"/>
  <c r="J24" i="411"/>
  <c r="F20" i="418"/>
  <c r="K38" i="418"/>
  <c r="L38" i="418"/>
  <c r="K46" i="418"/>
  <c r="L46" i="418"/>
  <c r="M16" i="411"/>
  <c r="M26" i="411"/>
  <c r="M40" i="418"/>
  <c r="M19" i="411"/>
  <c r="M47" i="411"/>
  <c r="M46" i="411"/>
  <c r="M43" i="411"/>
  <c r="M4" i="411"/>
  <c r="M45" i="411"/>
  <c r="M53" i="411"/>
  <c r="M9" i="411"/>
  <c r="M54" i="411"/>
  <c r="J56" i="411"/>
  <c r="M17" i="411"/>
  <c r="M27" i="418"/>
  <c r="M51" i="418"/>
  <c r="M32" i="418"/>
  <c r="M11" i="418"/>
  <c r="M38" i="418"/>
  <c r="M41" i="418"/>
  <c r="M21" i="418"/>
  <c r="M56" i="411"/>
  <c r="M6" i="411"/>
  <c r="M8" i="411"/>
  <c r="M36" i="411"/>
  <c r="M24" i="411"/>
  <c r="M37" i="411"/>
  <c r="M18" i="411"/>
  <c r="M5" i="418"/>
  <c r="M13" i="418"/>
  <c r="M45" i="418"/>
  <c r="M4" i="418"/>
  <c r="M54" i="418"/>
  <c r="M23" i="418"/>
  <c r="M35" i="418"/>
  <c r="K39" i="411"/>
  <c r="L39" i="411"/>
  <c r="J6" i="418"/>
  <c r="F16" i="418"/>
  <c r="J40" i="418"/>
  <c r="M55" i="411"/>
  <c r="M25" i="411"/>
  <c r="M35" i="411"/>
  <c r="M5" i="411"/>
  <c r="M22" i="411"/>
  <c r="M33" i="411"/>
  <c r="M38" i="411"/>
  <c r="M50" i="411"/>
  <c r="M53" i="418"/>
  <c r="M16" i="418"/>
  <c r="M24" i="418"/>
  <c r="M20" i="418"/>
  <c r="M43" i="418"/>
  <c r="M17" i="418"/>
  <c r="AT6" i="418"/>
  <c r="AT6" i="413"/>
  <c r="AV6" i="413"/>
  <c r="AS6" i="413"/>
  <c r="AK6" i="413"/>
  <c r="AM6" i="413"/>
  <c r="AI6" i="413"/>
  <c r="AQ6" i="413"/>
  <c r="AW6" i="413"/>
  <c r="AH6" i="411"/>
  <c r="AJ6" i="411"/>
  <c r="AR6" i="411"/>
  <c r="AL6" i="411"/>
  <c r="AT6" i="411"/>
  <c r="AU6" i="410"/>
  <c r="AU6" i="409"/>
  <c r="AP6" i="408"/>
  <c r="AJ6" i="408"/>
  <c r="AL6" i="408"/>
  <c r="AR6" i="408"/>
  <c r="AH6" i="408"/>
  <c r="AQ6" i="408"/>
  <c r="AO6" i="408"/>
  <c r="AV6" i="408"/>
  <c r="AW6" i="408"/>
  <c r="AM6" i="408"/>
  <c r="AK6" i="408"/>
  <c r="AN6" i="408"/>
  <c r="AT6" i="408"/>
  <c r="AI6" i="408"/>
  <c r="AS6" i="408"/>
  <c r="J56" i="407"/>
  <c r="F56" i="407"/>
  <c r="J55" i="405"/>
  <c r="F55" i="405"/>
  <c r="AU6" i="418"/>
  <c r="AU6" i="411"/>
  <c r="AU6" i="413"/>
  <c r="AU6" i="408"/>
  <c r="J57" i="419"/>
  <c r="F57" i="419"/>
  <c r="M57" i="419"/>
  <c r="K57" i="419"/>
  <c r="L57" i="419"/>
  <c r="M54" i="419"/>
  <c r="M52" i="419"/>
  <c r="M50" i="419"/>
  <c r="M48" i="419"/>
  <c r="M46" i="419"/>
  <c r="M44" i="419"/>
  <c r="M42" i="419"/>
  <c r="M40" i="419"/>
  <c r="M38" i="419"/>
  <c r="M36" i="419"/>
  <c r="M34" i="419"/>
  <c r="M32" i="419"/>
  <c r="M30" i="419"/>
  <c r="M28" i="419"/>
  <c r="M26" i="419"/>
  <c r="M24" i="419"/>
  <c r="M22" i="419"/>
  <c r="M20" i="419"/>
  <c r="M18" i="419"/>
  <c r="M16" i="419"/>
  <c r="M14" i="419"/>
  <c r="M12" i="419"/>
  <c r="M10" i="419"/>
  <c r="M8" i="419"/>
  <c r="M6" i="419"/>
  <c r="M4" i="419"/>
  <c r="M56" i="419"/>
  <c r="G57" i="419"/>
  <c r="M53" i="419"/>
  <c r="M51" i="419"/>
  <c r="M49" i="419"/>
  <c r="M47" i="419"/>
  <c r="M45" i="419"/>
  <c r="M43" i="419"/>
  <c r="M41" i="419"/>
  <c r="M39" i="419"/>
  <c r="M37" i="419"/>
  <c r="M35" i="419"/>
  <c r="M33" i="419"/>
  <c r="M31" i="419"/>
  <c r="M29" i="419"/>
  <c r="M27" i="419"/>
  <c r="M25" i="419"/>
  <c r="M23" i="419"/>
  <c r="M21" i="419"/>
  <c r="M19" i="419"/>
  <c r="M17" i="419"/>
  <c r="M15" i="419"/>
  <c r="M13" i="419"/>
  <c r="M11" i="419"/>
  <c r="M9" i="419"/>
  <c r="M7" i="419"/>
  <c r="K5" i="419"/>
  <c r="L5" i="419"/>
  <c r="M55" i="419"/>
  <c r="J5" i="419"/>
  <c r="J4" i="419"/>
  <c r="W5" i="419"/>
  <c r="AE5" i="419"/>
  <c r="F7" i="419"/>
  <c r="F9" i="419"/>
  <c r="F11" i="419"/>
  <c r="F13" i="419"/>
  <c r="F15" i="419"/>
  <c r="F17" i="419"/>
  <c r="F19" i="419"/>
  <c r="F21" i="419"/>
  <c r="F23" i="419"/>
  <c r="F25" i="419"/>
  <c r="F27" i="419"/>
  <c r="F29" i="419"/>
  <c r="F31" i="419"/>
  <c r="F33" i="419"/>
  <c r="F35" i="419"/>
  <c r="F37" i="419"/>
  <c r="F39" i="419"/>
  <c r="F41" i="419"/>
  <c r="F43" i="419"/>
  <c r="F45" i="419"/>
  <c r="F47" i="419"/>
  <c r="J48" i="419"/>
  <c r="F49" i="419"/>
  <c r="J50" i="419"/>
  <c r="F51" i="419"/>
  <c r="J52" i="419"/>
  <c r="F53" i="419"/>
  <c r="J54" i="419"/>
  <c r="F55" i="419"/>
  <c r="K4" i="419"/>
  <c r="L4" i="419"/>
  <c r="M5" i="419"/>
  <c r="X5" i="419"/>
  <c r="AF5" i="419"/>
  <c r="G7" i="419"/>
  <c r="G9" i="419"/>
  <c r="G11" i="419"/>
  <c r="G13" i="419"/>
  <c r="K14" i="419"/>
  <c r="L14" i="419"/>
  <c r="G15" i="419"/>
  <c r="K16" i="419"/>
  <c r="L16" i="419"/>
  <c r="G17" i="419"/>
  <c r="G19" i="419"/>
  <c r="G21" i="419"/>
  <c r="K22" i="419"/>
  <c r="L22" i="419"/>
  <c r="G23" i="419"/>
  <c r="K24" i="419"/>
  <c r="L24" i="419"/>
  <c r="G25" i="419"/>
  <c r="K26" i="419"/>
  <c r="L26" i="419"/>
  <c r="G27" i="419"/>
  <c r="K28" i="419"/>
  <c r="L28" i="419"/>
  <c r="G29" i="419"/>
  <c r="K30" i="419"/>
  <c r="L30" i="419"/>
  <c r="G31" i="419"/>
  <c r="K32" i="419"/>
  <c r="L32" i="419"/>
  <c r="G33" i="419"/>
  <c r="K34" i="419"/>
  <c r="L34" i="419"/>
  <c r="K36" i="419"/>
  <c r="L36" i="419"/>
  <c r="G37" i="419"/>
  <c r="K38" i="419"/>
  <c r="L38" i="419"/>
  <c r="G39" i="419"/>
  <c r="K40" i="419"/>
  <c r="L40" i="419"/>
  <c r="G41" i="419"/>
  <c r="G43" i="419"/>
  <c r="G45" i="419"/>
  <c r="K46" i="419"/>
  <c r="L46" i="419"/>
  <c r="G47" i="419"/>
  <c r="K48" i="419"/>
  <c r="L48" i="419"/>
  <c r="K50" i="419"/>
  <c r="L50" i="419"/>
  <c r="K52" i="419"/>
  <c r="L52" i="419"/>
  <c r="K54" i="419"/>
  <c r="L54" i="419"/>
  <c r="G55" i="419"/>
  <c r="AH5" i="419"/>
  <c r="AP5" i="419"/>
  <c r="AQ5" i="419"/>
  <c r="AU5" i="419"/>
  <c r="F4" i="419"/>
  <c r="S5" i="419"/>
  <c r="G4" i="419"/>
  <c r="T5" i="419"/>
  <c r="AW6" i="419"/>
  <c r="AO6" i="419"/>
  <c r="AV6" i="419"/>
  <c r="AS6" i="419"/>
  <c r="AK6" i="419"/>
  <c r="AM6" i="419"/>
  <c r="AI6" i="419"/>
  <c r="AQ6" i="419"/>
  <c r="AT5" i="419"/>
  <c r="AP6" i="419"/>
  <c r="AU6" i="419"/>
  <c r="AN6" i="419"/>
  <c r="AR6" i="419"/>
  <c r="AL6" i="419"/>
  <c r="AJ6" i="419"/>
  <c r="AH6" i="419"/>
  <c r="AT6" i="419"/>
  <c r="AT5" i="420"/>
  <c r="AL6" i="420"/>
  <c r="V5" i="420"/>
  <c r="AU5" i="420"/>
  <c r="AI6" i="420"/>
  <c r="M9" i="420"/>
  <c r="M13" i="420"/>
  <c r="M17" i="420"/>
  <c r="M21" i="420"/>
  <c r="M25" i="420"/>
  <c r="M29" i="420"/>
  <c r="M33" i="420"/>
  <c r="M37" i="420"/>
  <c r="M41" i="420"/>
  <c r="M45" i="420"/>
  <c r="M49" i="420"/>
  <c r="M53" i="420"/>
  <c r="G57" i="420"/>
  <c r="W5" i="420"/>
  <c r="AE5" i="420"/>
  <c r="M4" i="420"/>
  <c r="M5" i="420"/>
  <c r="X5" i="420"/>
  <c r="AF5" i="420"/>
  <c r="M8" i="420"/>
  <c r="M12" i="420"/>
  <c r="M16" i="420"/>
  <c r="M20" i="420"/>
  <c r="M24" i="420"/>
  <c r="M28" i="420"/>
  <c r="M32" i="420"/>
  <c r="M36" i="420"/>
  <c r="M40" i="420"/>
  <c r="M44" i="420"/>
  <c r="M48" i="420"/>
  <c r="M52" i="420"/>
  <c r="M56" i="420"/>
  <c r="Q5" i="420"/>
  <c r="R5" i="420"/>
  <c r="Z5" i="420"/>
  <c r="T5" i="420"/>
  <c r="M6" i="420"/>
  <c r="M10" i="420"/>
  <c r="M14" i="420"/>
  <c r="M18" i="420"/>
  <c r="M22" i="420"/>
  <c r="M26" i="420"/>
  <c r="M30" i="420"/>
  <c r="M34" i="420"/>
  <c r="M38" i="420"/>
  <c r="M42" i="420"/>
  <c r="M46" i="420"/>
  <c r="M50" i="420"/>
  <c r="M54" i="420"/>
  <c r="AN6" i="420"/>
  <c r="AQ6" i="420"/>
  <c r="AW6" i="420"/>
  <c r="AV6" i="420"/>
  <c r="AM6" i="420"/>
  <c r="AS6" i="420"/>
  <c r="AD5" i="420"/>
  <c r="AP6" i="420"/>
  <c r="AH6" i="420"/>
  <c r="AR6" i="420"/>
  <c r="AK6" i="420"/>
  <c r="AO6" i="420"/>
  <c r="AJ6" i="420"/>
  <c r="AU6" i="420"/>
  <c r="AT6" i="420"/>
  <c r="V5" i="421"/>
  <c r="J7" i="421"/>
  <c r="J17" i="421"/>
  <c r="J23" i="421"/>
  <c r="J29" i="421"/>
  <c r="J33" i="421"/>
  <c r="J43" i="421"/>
  <c r="J49" i="421"/>
  <c r="K15" i="421"/>
  <c r="L15" i="421"/>
  <c r="K25" i="421"/>
  <c r="L25" i="421"/>
  <c r="K29" i="421"/>
  <c r="L29" i="421"/>
  <c r="K33" i="421"/>
  <c r="L33" i="421"/>
  <c r="K41" i="421"/>
  <c r="L41" i="421"/>
  <c r="K43" i="421"/>
  <c r="L43" i="421"/>
  <c r="K45" i="421"/>
  <c r="L45" i="421"/>
  <c r="K49" i="421"/>
  <c r="L49" i="421"/>
  <c r="K51" i="421"/>
  <c r="L51" i="421"/>
  <c r="W5" i="421"/>
  <c r="AE5" i="421"/>
  <c r="F35" i="421"/>
  <c r="F41" i="421"/>
  <c r="F55" i="421"/>
  <c r="AA5" i="421"/>
  <c r="K4" i="421"/>
  <c r="L4" i="421"/>
  <c r="X5" i="421"/>
  <c r="AF5" i="421"/>
  <c r="K6" i="421"/>
  <c r="L6" i="421"/>
  <c r="G7" i="421"/>
  <c r="K8" i="421"/>
  <c r="L8" i="421"/>
  <c r="K10" i="421"/>
  <c r="L10" i="421"/>
  <c r="G11" i="421"/>
  <c r="K12" i="421"/>
  <c r="L12" i="421"/>
  <c r="K14" i="421"/>
  <c r="L14" i="421"/>
  <c r="K16" i="421"/>
  <c r="L16" i="421"/>
  <c r="G17" i="421"/>
  <c r="K20" i="421"/>
  <c r="L20" i="421"/>
  <c r="K22" i="421"/>
  <c r="L22" i="421"/>
  <c r="K26" i="421"/>
  <c r="L26" i="421"/>
  <c r="K30" i="421"/>
  <c r="L30" i="421"/>
  <c r="K34" i="421"/>
  <c r="L34" i="421"/>
  <c r="G35" i="421"/>
  <c r="K36" i="421"/>
  <c r="L36" i="421"/>
  <c r="K40" i="421"/>
  <c r="L40" i="421"/>
  <c r="K42" i="421"/>
  <c r="L42" i="421"/>
  <c r="K46" i="421"/>
  <c r="L46" i="421"/>
  <c r="K48" i="421"/>
  <c r="L48" i="421"/>
  <c r="K52" i="421"/>
  <c r="L52" i="421"/>
  <c r="C57" i="421"/>
  <c r="M20" i="421"/>
  <c r="S5" i="421"/>
  <c r="J11" i="421"/>
  <c r="J21" i="421"/>
  <c r="J5" i="421"/>
  <c r="U5" i="421"/>
  <c r="F13" i="421"/>
  <c r="F39" i="421"/>
  <c r="Q5" i="421"/>
  <c r="AC5" i="421"/>
  <c r="J15" i="421"/>
  <c r="J27" i="421"/>
  <c r="J53" i="421"/>
  <c r="T5" i="421"/>
  <c r="AB5" i="421"/>
  <c r="G5" i="421"/>
  <c r="R5" i="421"/>
  <c r="AD5" i="421"/>
  <c r="M36" i="421"/>
  <c r="M57" i="421"/>
  <c r="M42" i="421"/>
  <c r="M38" i="421"/>
  <c r="M26" i="421"/>
  <c r="M24" i="421"/>
  <c r="M14" i="421"/>
  <c r="M40" i="421"/>
  <c r="K53" i="421"/>
  <c r="L53" i="421"/>
  <c r="M53" i="421"/>
  <c r="M17" i="421"/>
  <c r="AI5" i="421"/>
  <c r="H57" i="421"/>
  <c r="AJ5" i="421"/>
  <c r="M6" i="421"/>
  <c r="M13" i="421"/>
  <c r="M22" i="421"/>
  <c r="K50" i="421"/>
  <c r="L50" i="421"/>
  <c r="M28" i="421"/>
  <c r="M29" i="421"/>
  <c r="M44" i="421"/>
  <c r="M54" i="421"/>
  <c r="AN5" i="421"/>
  <c r="M8" i="421"/>
  <c r="M5" i="421"/>
  <c r="F9" i="421"/>
  <c r="J31" i="421"/>
  <c r="M51" i="421"/>
  <c r="M9" i="421"/>
  <c r="M50" i="421"/>
  <c r="AK5" i="421"/>
  <c r="J10" i="421"/>
  <c r="F19" i="421"/>
  <c r="G27" i="421"/>
  <c r="K37" i="421"/>
  <c r="L37" i="421"/>
  <c r="J42" i="421"/>
  <c r="M49" i="421"/>
  <c r="M30" i="421"/>
  <c r="M27" i="421"/>
  <c r="M56" i="421"/>
  <c r="M31" i="421"/>
  <c r="M32" i="421"/>
  <c r="M7" i="421"/>
  <c r="AP5" i="421"/>
  <c r="J25" i="421"/>
  <c r="M41" i="421"/>
  <c r="M48" i="421"/>
  <c r="F6" i="421"/>
  <c r="G14" i="421"/>
  <c r="F16" i="421"/>
  <c r="G24" i="421"/>
  <c r="F26" i="421"/>
  <c r="F52" i="421"/>
  <c r="M11" i="421"/>
  <c r="M45" i="421"/>
  <c r="M15" i="421"/>
  <c r="M18" i="421"/>
  <c r="M12" i="421"/>
  <c r="D57" i="421"/>
  <c r="M43" i="421"/>
  <c r="M47" i="421"/>
  <c r="M46" i="421"/>
  <c r="M23" i="421"/>
  <c r="AH5" i="421"/>
  <c r="J4" i="421"/>
  <c r="K27" i="421"/>
  <c r="L27" i="421"/>
  <c r="M35" i="421"/>
  <c r="K5" i="421"/>
  <c r="L5" i="421"/>
  <c r="M16" i="421"/>
  <c r="AR5" i="421"/>
  <c r="G6" i="421"/>
  <c r="K57" i="421"/>
  <c r="L57" i="421"/>
  <c r="M10" i="421"/>
  <c r="M21" i="421"/>
  <c r="M39" i="421"/>
  <c r="M4" i="421"/>
  <c r="J37" i="421"/>
  <c r="G37" i="421"/>
  <c r="K24" i="421"/>
  <c r="L24" i="421"/>
  <c r="K18" i="421"/>
  <c r="L18" i="421"/>
  <c r="J51" i="421"/>
  <c r="M33" i="421"/>
  <c r="M52" i="421"/>
  <c r="M34" i="421"/>
  <c r="G57" i="421"/>
  <c r="M55" i="421"/>
  <c r="K47" i="421"/>
  <c r="L47" i="421"/>
  <c r="M25" i="421"/>
  <c r="B57" i="421"/>
  <c r="AT5" i="421"/>
  <c r="AL6" i="421"/>
  <c r="AH6" i="421"/>
  <c r="J57" i="421"/>
  <c r="F57" i="421"/>
  <c r="AP6" i="421"/>
  <c r="AU5" i="421"/>
  <c r="AK6" i="421"/>
  <c r="AR6" i="421"/>
  <c r="AJ6" i="421"/>
  <c r="AN6" i="421"/>
  <c r="AW6" i="421"/>
  <c r="AV6" i="421"/>
  <c r="AM6" i="421"/>
  <c r="AQ6" i="421"/>
  <c r="AO6" i="421"/>
  <c r="AS6" i="421"/>
  <c r="AI6" i="421"/>
  <c r="AT6" i="421"/>
  <c r="AU6" i="421"/>
  <c r="AN5" i="422"/>
  <c r="F13" i="422"/>
  <c r="F21" i="422"/>
  <c r="F29" i="422"/>
  <c r="F37" i="422"/>
  <c r="J43" i="422"/>
  <c r="F45" i="422"/>
  <c r="F53" i="422"/>
  <c r="F5" i="422"/>
  <c r="AO5" i="422"/>
  <c r="G13" i="422"/>
  <c r="G21" i="422"/>
  <c r="G5" i="422"/>
  <c r="AH5" i="422"/>
  <c r="AP5" i="422"/>
  <c r="F7" i="422"/>
  <c r="F15" i="422"/>
  <c r="F23" i="422"/>
  <c r="F31" i="422"/>
  <c r="F39" i="422"/>
  <c r="F47" i="422"/>
  <c r="F55" i="422"/>
  <c r="G4" i="422"/>
  <c r="AQ5" i="422"/>
  <c r="K5" i="422"/>
  <c r="L5" i="422"/>
  <c r="W5" i="422"/>
  <c r="AE5" i="422"/>
  <c r="S5" i="422"/>
  <c r="AA5" i="422"/>
  <c r="Q5" i="422"/>
  <c r="R5" i="422"/>
  <c r="Z5" i="422"/>
  <c r="T5" i="422"/>
  <c r="AC5" i="422"/>
  <c r="AM5" i="422"/>
  <c r="G29" i="422"/>
  <c r="G42" i="422"/>
  <c r="G46" i="422"/>
  <c r="F9" i="422"/>
  <c r="J11" i="422"/>
  <c r="J20" i="422"/>
  <c r="J29" i="422"/>
  <c r="J18" i="422"/>
  <c r="G25" i="422"/>
  <c r="J6" i="422"/>
  <c r="G16" i="422"/>
  <c r="G18" i="422"/>
  <c r="K20" i="422"/>
  <c r="L20" i="422"/>
  <c r="J24" i="422"/>
  <c r="J44" i="422"/>
  <c r="K47" i="422"/>
  <c r="L47" i="422"/>
  <c r="K13" i="422"/>
  <c r="L13" i="422"/>
  <c r="K24" i="422"/>
  <c r="L24" i="422"/>
  <c r="F27" i="422"/>
  <c r="G31" i="422"/>
  <c r="G33" i="422"/>
  <c r="G40" i="422"/>
  <c r="J48" i="422"/>
  <c r="J52" i="422"/>
  <c r="F11" i="422"/>
  <c r="K32" i="422"/>
  <c r="L32" i="422"/>
  <c r="F36" i="422"/>
  <c r="F40" i="422"/>
  <c r="F48" i="422"/>
  <c r="J8" i="422"/>
  <c r="G17" i="422"/>
  <c r="F24" i="422"/>
  <c r="F54" i="422"/>
  <c r="K23" i="422"/>
  <c r="L23" i="422"/>
  <c r="G51" i="422"/>
  <c r="E57" i="422"/>
  <c r="K21" i="422"/>
  <c r="L21" i="422"/>
  <c r="G30" i="422"/>
  <c r="F41" i="422"/>
  <c r="F43" i="422"/>
  <c r="J51" i="422"/>
  <c r="F34" i="422"/>
  <c r="G8" i="422"/>
  <c r="F28" i="422"/>
  <c r="K40" i="422"/>
  <c r="L40" i="422"/>
  <c r="G43" i="422"/>
  <c r="G52" i="422"/>
  <c r="J54" i="422"/>
  <c r="AI5" i="422"/>
  <c r="F17" i="422"/>
  <c r="F20" i="422"/>
  <c r="F49" i="422"/>
  <c r="F32" i="422"/>
  <c r="F10" i="422"/>
  <c r="G20" i="422"/>
  <c r="F26" i="422"/>
  <c r="F30" i="422"/>
  <c r="F8" i="422"/>
  <c r="F14" i="422"/>
  <c r="G24" i="422"/>
  <c r="G10" i="422"/>
  <c r="F35" i="422"/>
  <c r="K17" i="422"/>
  <c r="L17" i="422"/>
  <c r="J17" i="422"/>
  <c r="AK5" i="422"/>
  <c r="B57" i="422"/>
  <c r="C57" i="422"/>
  <c r="AJ5" i="422"/>
  <c r="J57" i="422"/>
  <c r="F57" i="422"/>
  <c r="M37" i="422"/>
  <c r="M56" i="422"/>
  <c r="M51" i="422"/>
  <c r="M33" i="422"/>
  <c r="M12" i="422"/>
  <c r="M10" i="422"/>
  <c r="M42" i="422"/>
  <c r="M50" i="422"/>
  <c r="M53" i="422"/>
  <c r="M29" i="422"/>
  <c r="M48" i="422"/>
  <c r="M43" i="422"/>
  <c r="M23" i="422"/>
  <c r="M47" i="422"/>
  <c r="M14" i="422"/>
  <c r="M46" i="422"/>
  <c r="M21" i="422"/>
  <c r="M40" i="422"/>
  <c r="G57" i="422"/>
  <c r="M31" i="422"/>
  <c r="M11" i="422"/>
  <c r="M8" i="422"/>
  <c r="M34" i="422"/>
  <c r="M45" i="422"/>
  <c r="M35" i="422"/>
  <c r="M18" i="422"/>
  <c r="M28" i="422"/>
  <c r="M41" i="422"/>
  <c r="M38" i="422"/>
  <c r="M13" i="422"/>
  <c r="M32" i="422"/>
  <c r="M27" i="422"/>
  <c r="M52" i="422"/>
  <c r="M9" i="422"/>
  <c r="M22" i="422"/>
  <c r="M54" i="422"/>
  <c r="M7" i="422"/>
  <c r="M5" i="422"/>
  <c r="M24" i="422"/>
  <c r="M19" i="422"/>
  <c r="M44" i="422"/>
  <c r="M17" i="422"/>
  <c r="K57" i="422"/>
  <c r="L57" i="422"/>
  <c r="M26" i="422"/>
  <c r="M49" i="422"/>
  <c r="M20" i="422"/>
  <c r="M6" i="422"/>
  <c r="M57" i="422"/>
  <c r="M15" i="422"/>
  <c r="M16" i="422"/>
  <c r="M4" i="422"/>
  <c r="M36" i="422"/>
  <c r="M25" i="422"/>
  <c r="M30" i="422"/>
  <c r="M55" i="422"/>
  <c r="M39" i="422"/>
  <c r="AT5" i="422"/>
  <c r="AJ6" i="422"/>
  <c r="AP6" i="422"/>
  <c r="AH6" i="422"/>
  <c r="AL6" i="422"/>
  <c r="AR6" i="422"/>
  <c r="AN6" i="422"/>
  <c r="AA5" i="423"/>
  <c r="Y5" i="423"/>
  <c r="W5" i="423"/>
  <c r="U5" i="423"/>
  <c r="S5" i="423"/>
  <c r="Q5" i="423"/>
  <c r="AC5" i="423"/>
  <c r="AF5" i="423"/>
  <c r="AE5" i="423"/>
  <c r="AB5" i="423"/>
  <c r="Z5" i="423"/>
  <c r="X5" i="423"/>
  <c r="V5" i="423"/>
  <c r="T5" i="423"/>
  <c r="R5" i="423"/>
  <c r="AD5" i="423"/>
  <c r="AT5" i="423"/>
  <c r="AH6" i="423"/>
  <c r="AU5" i="423"/>
  <c r="AJ6" i="423"/>
  <c r="AK6" i="423"/>
  <c r="AL6" i="423"/>
  <c r="AM6" i="423"/>
  <c r="AN6" i="423"/>
  <c r="AO6" i="423"/>
  <c r="AP6" i="423"/>
  <c r="AQ6" i="423"/>
  <c r="AR6" i="423"/>
  <c r="AS6" i="423"/>
  <c r="J57" i="423"/>
  <c r="F57" i="423"/>
  <c r="M57" i="423"/>
  <c r="K57" i="423"/>
  <c r="L57" i="423"/>
  <c r="G57" i="423"/>
  <c r="AT6" i="422"/>
  <c r="AU5" i="422"/>
  <c r="M37" i="421"/>
  <c r="M19" i="421"/>
  <c r="F56" i="410"/>
  <c r="J56" i="410"/>
  <c r="AT5" i="409"/>
  <c r="AI6" i="344"/>
  <c r="AI6" i="346"/>
  <c r="AI6" i="348"/>
  <c r="AH6" i="355"/>
  <c r="AI6" i="367"/>
  <c r="Y6" i="311"/>
  <c r="AC6" i="311"/>
  <c r="AT6" i="401"/>
  <c r="AC5" i="401"/>
  <c r="AD5" i="400"/>
  <c r="AC5" i="399"/>
  <c r="AU6" i="399"/>
  <c r="AD5" i="399"/>
  <c r="AU6" i="398"/>
  <c r="AD5" i="398"/>
  <c r="AD26" i="397"/>
  <c r="AU6" i="396"/>
  <c r="AD5" i="396"/>
  <c r="AU6" i="395"/>
  <c r="AD5" i="395"/>
  <c r="AT6" i="395"/>
  <c r="AD5" i="393"/>
  <c r="AC5" i="393"/>
  <c r="AD5" i="392"/>
  <c r="AC5" i="391"/>
  <c r="AD5" i="389"/>
  <c r="AC5" i="389"/>
  <c r="AD5" i="388"/>
  <c r="AD6" i="386"/>
  <c r="AC6" i="386"/>
  <c r="AD6" i="385"/>
  <c r="AD6" i="380"/>
  <c r="AC6" i="380"/>
  <c r="AI6" i="371"/>
  <c r="AI6" i="369"/>
  <c r="AI6" i="365"/>
  <c r="AH6" i="311"/>
  <c r="AH6" i="343"/>
  <c r="AH6" i="353"/>
  <c r="AH6" i="342"/>
  <c r="AH6" i="340"/>
  <c r="AB6" i="337"/>
  <c r="V6" i="337"/>
  <c r="AH6" i="337"/>
  <c r="M54" i="338"/>
  <c r="I54" i="338"/>
  <c r="AB6" i="341"/>
  <c r="V6" i="341"/>
  <c r="AH6" i="341"/>
  <c r="AB6" i="346"/>
  <c r="V6" i="346"/>
  <c r="AH6" i="346"/>
  <c r="M54" i="347"/>
  <c r="I54" i="347"/>
  <c r="AF6" i="348"/>
  <c r="Z6" i="348"/>
  <c r="AH6" i="348"/>
  <c r="N54" i="359"/>
  <c r="O54" i="359"/>
  <c r="J54" i="359"/>
  <c r="AF6" i="369"/>
  <c r="AD6" i="369"/>
  <c r="Z6" i="369"/>
  <c r="X6" i="369"/>
  <c r="AH6" i="369"/>
  <c r="M48" i="397"/>
  <c r="M32" i="397"/>
  <c r="M8" i="397"/>
  <c r="Z5" i="410"/>
  <c r="V5" i="410"/>
  <c r="R5" i="410"/>
  <c r="AD5" i="410"/>
  <c r="Z5" i="413"/>
  <c r="V5" i="413"/>
  <c r="R5" i="413"/>
  <c r="AD5" i="413"/>
  <c r="Z5" i="414"/>
  <c r="V5" i="414"/>
  <c r="R5" i="414"/>
  <c r="AD5" i="414"/>
  <c r="J56" i="417"/>
  <c r="Y5" i="419"/>
  <c r="U5" i="419"/>
  <c r="Q5" i="419"/>
  <c r="AC5" i="419"/>
  <c r="Z5" i="419"/>
  <c r="V5" i="419"/>
  <c r="R5" i="419"/>
  <c r="AD5" i="419"/>
  <c r="AA5" i="420"/>
  <c r="U5" i="420"/>
  <c r="S5" i="420"/>
  <c r="AC5" i="420"/>
  <c r="AF5" i="422"/>
  <c r="X5" i="422"/>
  <c r="V5" i="422"/>
  <c r="AD5" i="422"/>
  <c r="AW6" i="423"/>
  <c r="AV6" i="423"/>
  <c r="AI6" i="423"/>
  <c r="AU6" i="423"/>
  <c r="AT6" i="423"/>
  <c r="AI6" i="311"/>
  <c r="AP6" i="409"/>
  <c r="AJ6" i="409"/>
  <c r="AH6" i="409"/>
  <c r="AL6" i="409"/>
  <c r="AN6" i="409"/>
  <c r="AR6" i="409"/>
  <c r="AK6" i="422"/>
  <c r="AS6" i="422"/>
  <c r="AW6" i="422"/>
  <c r="AV6" i="422"/>
  <c r="AM6" i="422"/>
  <c r="AI6" i="422"/>
  <c r="AQ6" i="422"/>
  <c r="AO6" i="422"/>
  <c r="AU6" i="422"/>
  <c r="AT6" i="409"/>
</calcChain>
</file>

<file path=xl/sharedStrings.xml><?xml version="1.0" encoding="utf-8"?>
<sst xmlns="http://schemas.openxmlformats.org/spreadsheetml/2006/main" count="10850" uniqueCount="282">
  <si>
    <t>スイス</t>
  </si>
  <si>
    <t>メキシコ</t>
  </si>
  <si>
    <t>地域</t>
  </si>
  <si>
    <t>前月対比増減</t>
  </si>
  <si>
    <t>前年対比増減</t>
  </si>
  <si>
    <t>年  間</t>
  </si>
  <si>
    <t>国籍別</t>
  </si>
  <si>
    <t>地域別</t>
  </si>
  <si>
    <t>１アジア</t>
  </si>
  <si>
    <t>２ヨーロッパ</t>
  </si>
  <si>
    <t>３アフリカ</t>
  </si>
  <si>
    <t>４北アメリカ</t>
  </si>
  <si>
    <t>５南アメリカ</t>
  </si>
  <si>
    <t>６オセアニア</t>
  </si>
  <si>
    <t>合　計</t>
  </si>
  <si>
    <t>性　別</t>
  </si>
  <si>
    <t>世帯数</t>
  </si>
  <si>
    <t>登録者数</t>
  </si>
  <si>
    <t>増加率</t>
  </si>
  <si>
    <t>構成比</t>
  </si>
  <si>
    <t>国</t>
  </si>
  <si>
    <t>国数</t>
  </si>
  <si>
    <t>男性</t>
  </si>
  <si>
    <t>女性</t>
  </si>
  <si>
    <t>アルゼンチン</t>
  </si>
  <si>
    <t>国・人</t>
  </si>
  <si>
    <t>ベルギー</t>
  </si>
  <si>
    <t>ブラジル</t>
  </si>
  <si>
    <t>バングラデシュ</t>
  </si>
  <si>
    <t>カナダ</t>
  </si>
  <si>
    <t>スリランカ</t>
  </si>
  <si>
    <t>中  国</t>
  </si>
  <si>
    <t>フランス</t>
  </si>
  <si>
    <t>ドイツ</t>
  </si>
  <si>
    <t>ガーナ</t>
  </si>
  <si>
    <t>インド</t>
  </si>
  <si>
    <t>インドネシア</t>
  </si>
  <si>
    <t>イラン</t>
  </si>
  <si>
    <t>ネパール</t>
  </si>
  <si>
    <t>ニュージーランド</t>
  </si>
  <si>
    <t>ナイジェリア</t>
  </si>
  <si>
    <t>パキスタン</t>
  </si>
  <si>
    <t>パラグアイ</t>
  </si>
  <si>
    <t>ペルー</t>
  </si>
  <si>
    <t>フィリピン</t>
  </si>
  <si>
    <t>ポルトガル</t>
  </si>
  <si>
    <t>ロシア連邦</t>
  </si>
  <si>
    <t>スウェーデン</t>
  </si>
  <si>
    <t>タイ</t>
  </si>
  <si>
    <t>英  国</t>
  </si>
  <si>
    <t>米  国</t>
  </si>
  <si>
    <t>ボリヴィア</t>
  </si>
  <si>
    <t>＊</t>
  </si>
  <si>
    <t>合計</t>
  </si>
  <si>
    <t>カンボジア</t>
  </si>
  <si>
    <t>ルーマニア</t>
  </si>
  <si>
    <t>コロンビア</t>
  </si>
  <si>
    <t>マレーシア</t>
  </si>
  <si>
    <t>べトナム</t>
  </si>
  <si>
    <t>フィンランド</t>
  </si>
  <si>
    <t>南アフリカ</t>
    <rPh sb="0" eb="1">
      <t>ミナミ</t>
    </rPh>
    <phoneticPr fontId="2"/>
  </si>
  <si>
    <t>シンガポール</t>
    <phoneticPr fontId="2"/>
  </si>
  <si>
    <t>モンゴル</t>
    <phoneticPr fontId="2"/>
  </si>
  <si>
    <t>イタリア</t>
    <phoneticPr fontId="2"/>
  </si>
  <si>
    <t>アイルランド</t>
    <phoneticPr fontId="15"/>
  </si>
  <si>
    <t>イスラエル</t>
    <phoneticPr fontId="15"/>
  </si>
  <si>
    <t>韓 国・朝 鮮</t>
    <rPh sb="4" eb="5">
      <t>アサ</t>
    </rPh>
    <rPh sb="6" eb="7">
      <t>アラタ</t>
    </rPh>
    <phoneticPr fontId="2"/>
  </si>
  <si>
    <t>入力表</t>
    <rPh sb="0" eb="2">
      <t>ニュウリョク</t>
    </rPh>
    <rPh sb="2" eb="3">
      <t>ヒョウ</t>
    </rPh>
    <phoneticPr fontId="15"/>
  </si>
  <si>
    <t>ジャマイカ</t>
    <phoneticPr fontId="15"/>
  </si>
  <si>
    <t>パラオ</t>
    <phoneticPr fontId="15"/>
  </si>
  <si>
    <t xml:space="preserve"> </t>
    <phoneticPr fontId="15"/>
  </si>
  <si>
    <t>ベネズエラ</t>
    <phoneticPr fontId="15"/>
  </si>
  <si>
    <t>スペイン</t>
    <phoneticPr fontId="15"/>
  </si>
  <si>
    <t>台湾</t>
    <rPh sb="0" eb="2">
      <t>タイワン</t>
    </rPh>
    <phoneticPr fontId="15"/>
  </si>
  <si>
    <t>16・17</t>
    <phoneticPr fontId="15"/>
  </si>
  <si>
    <t>　</t>
    <phoneticPr fontId="15"/>
  </si>
  <si>
    <t>☆外国人住民(21.4～）.xls の互換性レポート</t>
  </si>
  <si>
    <t>2013/8/1 16:38 に実行</t>
  </si>
  <si>
    <t>このブックで使用されている次の機能は、以前のバージョンの Excel ではサポートされていません。このブックを以前のバージョンの Excel で開くか、以前のファイル形式で保存すると、それらの機能が失われるか、正常に実行されなくなる可能性があります。</t>
  </si>
  <si>
    <t>再現性の低下</t>
  </si>
  <si>
    <t>出現数</t>
  </si>
  <si>
    <t>バージョン</t>
  </si>
  <si>
    <t>選択したファイル形式でサポートされていない書式が、このブック内の一部のセルまたはスタイルに設定されています。このような書式は、選択したファイル形式で使用できる最も近い書式に変換されます。</t>
  </si>
  <si>
    <t>Excel 97-2003</t>
  </si>
  <si>
    <t>オーストラリア</t>
    <phoneticPr fontId="15"/>
  </si>
  <si>
    <t>無国籍　等</t>
    <rPh sb="4" eb="5">
      <t>トウ</t>
    </rPh>
    <phoneticPr fontId="15"/>
  </si>
  <si>
    <t xml:space="preserve">平成31年4月1日現在 </t>
    <rPh sb="4" eb="5">
      <t>ネン</t>
    </rPh>
    <rPh sb="6" eb="7">
      <t>ガツ</t>
    </rPh>
    <phoneticPr fontId="2"/>
  </si>
  <si>
    <t xml:space="preserve">令和元年5月1日現在 </t>
    <rPh sb="0" eb="2">
      <t>レイワ</t>
    </rPh>
    <rPh sb="2" eb="4">
      <t>ガンネン</t>
    </rPh>
    <rPh sb="3" eb="4">
      <t>ネン</t>
    </rPh>
    <rPh sb="5" eb="6">
      <t>ガツ</t>
    </rPh>
    <phoneticPr fontId="2"/>
  </si>
  <si>
    <t>他・無国籍</t>
    <rPh sb="0" eb="1">
      <t>ホカ</t>
    </rPh>
    <phoneticPr fontId="15"/>
  </si>
  <si>
    <t xml:space="preserve">令和元年6月1日現在 </t>
    <rPh sb="0" eb="2">
      <t>レイワ</t>
    </rPh>
    <rPh sb="2" eb="4">
      <t>ガンネン</t>
    </rPh>
    <rPh sb="3" eb="4">
      <t>ネン</t>
    </rPh>
    <rPh sb="5" eb="6">
      <t>ガツ</t>
    </rPh>
    <phoneticPr fontId="2"/>
  </si>
  <si>
    <t xml:space="preserve">令和元年7月1日現在 </t>
    <rPh sb="0" eb="2">
      <t>レイワ</t>
    </rPh>
    <rPh sb="2" eb="4">
      <t>ガンネン</t>
    </rPh>
    <rPh sb="3" eb="4">
      <t>ネン</t>
    </rPh>
    <rPh sb="5" eb="6">
      <t>ガツ</t>
    </rPh>
    <phoneticPr fontId="2"/>
  </si>
  <si>
    <t xml:space="preserve">令和元年8月1日現在 </t>
    <rPh sb="0" eb="2">
      <t>レイワ</t>
    </rPh>
    <rPh sb="2" eb="4">
      <t>ガンネン</t>
    </rPh>
    <rPh sb="3" eb="4">
      <t>ネン</t>
    </rPh>
    <rPh sb="5" eb="6">
      <t>ガツ</t>
    </rPh>
    <phoneticPr fontId="2"/>
  </si>
  <si>
    <t xml:space="preserve">令和元年9月1日現在 </t>
    <rPh sb="0" eb="2">
      <t>レイワ</t>
    </rPh>
    <rPh sb="2" eb="4">
      <t>ガンネン</t>
    </rPh>
    <rPh sb="3" eb="4">
      <t>ネン</t>
    </rPh>
    <rPh sb="5" eb="6">
      <t>ガツ</t>
    </rPh>
    <phoneticPr fontId="2"/>
  </si>
  <si>
    <t xml:space="preserve">令和元年10月1日現在 </t>
    <rPh sb="0" eb="2">
      <t>レイワ</t>
    </rPh>
    <rPh sb="2" eb="4">
      <t>ガンネン</t>
    </rPh>
    <rPh sb="3" eb="4">
      <t>ネン</t>
    </rPh>
    <rPh sb="6" eb="7">
      <t>ガツ</t>
    </rPh>
    <phoneticPr fontId="2"/>
  </si>
  <si>
    <t xml:space="preserve">令和元年11月1日現在 </t>
    <rPh sb="0" eb="2">
      <t>レイワ</t>
    </rPh>
    <rPh sb="2" eb="4">
      <t>ガンネン</t>
    </rPh>
    <rPh sb="3" eb="4">
      <t>ネン</t>
    </rPh>
    <rPh sb="6" eb="7">
      <t>ガツ</t>
    </rPh>
    <phoneticPr fontId="2"/>
  </si>
  <si>
    <t xml:space="preserve">令和元年12月1日現在 </t>
    <rPh sb="0" eb="2">
      <t>レイワ</t>
    </rPh>
    <rPh sb="2" eb="4">
      <t>ガンネン</t>
    </rPh>
    <rPh sb="3" eb="4">
      <t>ネン</t>
    </rPh>
    <rPh sb="6" eb="7">
      <t>ガツ</t>
    </rPh>
    <phoneticPr fontId="2"/>
  </si>
  <si>
    <t xml:space="preserve">令和２年1月1日現在 </t>
    <rPh sb="0" eb="2">
      <t>レイワ</t>
    </rPh>
    <rPh sb="3" eb="4">
      <t>ネン</t>
    </rPh>
    <rPh sb="4" eb="5">
      <t>ガンネン</t>
    </rPh>
    <rPh sb="5" eb="6">
      <t>ガツ</t>
    </rPh>
    <phoneticPr fontId="2"/>
  </si>
  <si>
    <t xml:space="preserve">令和２年2月1日現在 </t>
    <rPh sb="0" eb="2">
      <t>レイワ</t>
    </rPh>
    <rPh sb="3" eb="4">
      <t>ネン</t>
    </rPh>
    <rPh sb="5" eb="6">
      <t>ガツ</t>
    </rPh>
    <phoneticPr fontId="2"/>
  </si>
  <si>
    <t xml:space="preserve">令和２年３月1日現在 </t>
    <rPh sb="0" eb="2">
      <t>レイワ</t>
    </rPh>
    <rPh sb="3" eb="4">
      <t>ネン</t>
    </rPh>
    <rPh sb="5" eb="6">
      <t>ガツ</t>
    </rPh>
    <phoneticPr fontId="2"/>
  </si>
  <si>
    <t xml:space="preserve">令和２年４月1日現在 </t>
    <rPh sb="0" eb="2">
      <t>レイワ</t>
    </rPh>
    <rPh sb="3" eb="4">
      <t>ネン</t>
    </rPh>
    <rPh sb="5" eb="6">
      <t>ガツ</t>
    </rPh>
    <phoneticPr fontId="2"/>
  </si>
  <si>
    <t xml:space="preserve">令和２年５月1日現在 </t>
    <rPh sb="0" eb="2">
      <t>レイワ</t>
    </rPh>
    <rPh sb="3" eb="4">
      <t>ネン</t>
    </rPh>
    <rPh sb="5" eb="6">
      <t>ガツ</t>
    </rPh>
    <phoneticPr fontId="2"/>
  </si>
  <si>
    <t xml:space="preserve">令和２年６月1日現在 </t>
    <rPh sb="0" eb="2">
      <t>レイワ</t>
    </rPh>
    <rPh sb="3" eb="4">
      <t>ネン</t>
    </rPh>
    <rPh sb="5" eb="6">
      <t>ガツ</t>
    </rPh>
    <phoneticPr fontId="2"/>
  </si>
  <si>
    <t xml:space="preserve">令和２年7月1日現在 </t>
    <rPh sb="0" eb="2">
      <t>レイワ</t>
    </rPh>
    <rPh sb="3" eb="4">
      <t>ネン</t>
    </rPh>
    <rPh sb="5" eb="6">
      <t>ガツ</t>
    </rPh>
    <phoneticPr fontId="2"/>
  </si>
  <si>
    <t xml:space="preserve">令和２年8月1日現在 </t>
    <rPh sb="0" eb="2">
      <t>レイワ</t>
    </rPh>
    <rPh sb="3" eb="4">
      <t>ネン</t>
    </rPh>
    <rPh sb="5" eb="6">
      <t>ガツ</t>
    </rPh>
    <phoneticPr fontId="2"/>
  </si>
  <si>
    <t xml:space="preserve">令和２年9月1日現在 </t>
    <rPh sb="0" eb="2">
      <t>レイワ</t>
    </rPh>
    <rPh sb="3" eb="4">
      <t>ネン</t>
    </rPh>
    <rPh sb="5" eb="6">
      <t>ガツ</t>
    </rPh>
    <phoneticPr fontId="2"/>
  </si>
  <si>
    <t xml:space="preserve">令和２年10月1日現在 </t>
    <rPh sb="0" eb="2">
      <t>レイワ</t>
    </rPh>
    <rPh sb="3" eb="4">
      <t>ネン</t>
    </rPh>
    <rPh sb="6" eb="7">
      <t>ガツ</t>
    </rPh>
    <phoneticPr fontId="2"/>
  </si>
  <si>
    <t xml:space="preserve">令和２年11月1日現在 </t>
    <rPh sb="0" eb="2">
      <t>レイワ</t>
    </rPh>
    <rPh sb="3" eb="4">
      <t>ネン</t>
    </rPh>
    <rPh sb="6" eb="7">
      <t>ガツ</t>
    </rPh>
    <phoneticPr fontId="2"/>
  </si>
  <si>
    <t xml:space="preserve">令和２年12月1日現在 </t>
    <rPh sb="0" eb="2">
      <t>レイワ</t>
    </rPh>
    <rPh sb="3" eb="4">
      <t>ネン</t>
    </rPh>
    <rPh sb="6" eb="7">
      <t>ガツ</t>
    </rPh>
    <phoneticPr fontId="2"/>
  </si>
  <si>
    <t xml:space="preserve">令和3年1月1日現在 </t>
    <rPh sb="0" eb="2">
      <t>レイワ</t>
    </rPh>
    <rPh sb="3" eb="4">
      <t>ネン</t>
    </rPh>
    <rPh sb="5" eb="6">
      <t>ガツ</t>
    </rPh>
    <phoneticPr fontId="2"/>
  </si>
  <si>
    <t xml:space="preserve">令和3年2月1日現在 </t>
    <rPh sb="0" eb="2">
      <t>レイワ</t>
    </rPh>
    <rPh sb="3" eb="4">
      <t>ネン</t>
    </rPh>
    <rPh sb="5" eb="6">
      <t>ガツ</t>
    </rPh>
    <phoneticPr fontId="2"/>
  </si>
  <si>
    <t xml:space="preserve">令和3年3月1日現在 </t>
    <rPh sb="0" eb="2">
      <t>レイワ</t>
    </rPh>
    <rPh sb="3" eb="4">
      <t>ネン</t>
    </rPh>
    <rPh sb="5" eb="6">
      <t>ガツ</t>
    </rPh>
    <phoneticPr fontId="2"/>
  </si>
  <si>
    <t xml:space="preserve">令和3年4月1日現在 </t>
    <rPh sb="0" eb="2">
      <t>レイワ</t>
    </rPh>
    <rPh sb="3" eb="4">
      <t>ネン</t>
    </rPh>
    <rPh sb="5" eb="6">
      <t>ガツ</t>
    </rPh>
    <phoneticPr fontId="2"/>
  </si>
  <si>
    <t xml:space="preserve">令和3年5月1日現在 </t>
    <rPh sb="0" eb="2">
      <t>レイワ</t>
    </rPh>
    <rPh sb="3" eb="4">
      <t>ネン</t>
    </rPh>
    <rPh sb="5" eb="6">
      <t>ガツ</t>
    </rPh>
    <phoneticPr fontId="2"/>
  </si>
  <si>
    <t xml:space="preserve">令和3年6月1日現在 </t>
    <rPh sb="0" eb="2">
      <t>レイワ</t>
    </rPh>
    <rPh sb="3" eb="4">
      <t>ネン</t>
    </rPh>
    <rPh sb="5" eb="6">
      <t>ガツ</t>
    </rPh>
    <phoneticPr fontId="2"/>
  </si>
  <si>
    <t>地域別</t>
    <phoneticPr fontId="15"/>
  </si>
  <si>
    <t>※国数に無国籍含まず、登録者数合計に無国籍（3人）含む</t>
    <rPh sb="1" eb="2">
      <t>クニ</t>
    </rPh>
    <rPh sb="2" eb="3">
      <t>スウ</t>
    </rPh>
    <rPh sb="4" eb="7">
      <t>ムコクセキ</t>
    </rPh>
    <rPh sb="7" eb="8">
      <t>フク</t>
    </rPh>
    <rPh sb="11" eb="13">
      <t>トウロク</t>
    </rPh>
    <rPh sb="13" eb="14">
      <t>シャ</t>
    </rPh>
    <rPh sb="14" eb="15">
      <t>スウ</t>
    </rPh>
    <rPh sb="15" eb="17">
      <t>ゴウケイ</t>
    </rPh>
    <rPh sb="18" eb="21">
      <t>ムコクセキ</t>
    </rPh>
    <rPh sb="23" eb="24">
      <t>ニン</t>
    </rPh>
    <rPh sb="25" eb="26">
      <t>フク</t>
    </rPh>
    <phoneticPr fontId="15"/>
  </si>
  <si>
    <t>　そのため登録者数100％にならない</t>
    <rPh sb="5" eb="7">
      <t>トウロク</t>
    </rPh>
    <rPh sb="7" eb="8">
      <t>シャ</t>
    </rPh>
    <rPh sb="8" eb="9">
      <t>カズ</t>
    </rPh>
    <phoneticPr fontId="15"/>
  </si>
  <si>
    <t xml:space="preserve">令和3年7月1日現在 </t>
    <rPh sb="0" eb="2">
      <t>レイワ</t>
    </rPh>
    <rPh sb="3" eb="4">
      <t>ネン</t>
    </rPh>
    <rPh sb="5" eb="6">
      <t>ガツ</t>
    </rPh>
    <phoneticPr fontId="2"/>
  </si>
  <si>
    <t>※国数に無国籍含まず、登録者数合計に無国籍（2人）含む</t>
    <rPh sb="1" eb="2">
      <t>クニ</t>
    </rPh>
    <rPh sb="2" eb="3">
      <t>スウ</t>
    </rPh>
    <rPh sb="4" eb="7">
      <t>ムコクセキ</t>
    </rPh>
    <rPh sb="7" eb="8">
      <t>フク</t>
    </rPh>
    <rPh sb="11" eb="13">
      <t>トウロク</t>
    </rPh>
    <rPh sb="13" eb="14">
      <t>シャ</t>
    </rPh>
    <rPh sb="14" eb="15">
      <t>スウ</t>
    </rPh>
    <rPh sb="15" eb="17">
      <t>ゴウケイ</t>
    </rPh>
    <rPh sb="18" eb="21">
      <t>ムコクセキ</t>
    </rPh>
    <rPh sb="23" eb="24">
      <t>ニン</t>
    </rPh>
    <rPh sb="25" eb="26">
      <t>フク</t>
    </rPh>
    <phoneticPr fontId="15"/>
  </si>
  <si>
    <t xml:space="preserve">令和3年8月1日現在 </t>
    <rPh sb="0" eb="2">
      <t>レイワ</t>
    </rPh>
    <rPh sb="3" eb="4">
      <t>ネン</t>
    </rPh>
    <rPh sb="5" eb="6">
      <t>ガツ</t>
    </rPh>
    <phoneticPr fontId="2"/>
  </si>
  <si>
    <t xml:space="preserve">令和3年9月1日現在 </t>
    <rPh sb="0" eb="2">
      <t>レイワ</t>
    </rPh>
    <rPh sb="3" eb="4">
      <t>ネン</t>
    </rPh>
    <rPh sb="5" eb="6">
      <t>ガツ</t>
    </rPh>
    <phoneticPr fontId="2"/>
  </si>
  <si>
    <t xml:space="preserve">令和3年10月1日現在 </t>
    <rPh sb="0" eb="2">
      <t>レイワ</t>
    </rPh>
    <rPh sb="3" eb="4">
      <t>ネン</t>
    </rPh>
    <rPh sb="6" eb="7">
      <t>ガツ</t>
    </rPh>
    <phoneticPr fontId="2"/>
  </si>
  <si>
    <t xml:space="preserve">令和3年11月1日現在 </t>
    <rPh sb="0" eb="2">
      <t>レイワ</t>
    </rPh>
    <rPh sb="3" eb="4">
      <t>ネン</t>
    </rPh>
    <rPh sb="6" eb="7">
      <t>ガツ</t>
    </rPh>
    <phoneticPr fontId="2"/>
  </si>
  <si>
    <t>※国数に無国籍含まず、登録者数合計に無国籍（1人）含む</t>
    <rPh sb="1" eb="2">
      <t>クニ</t>
    </rPh>
    <rPh sb="2" eb="3">
      <t>スウ</t>
    </rPh>
    <rPh sb="4" eb="7">
      <t>ムコクセキ</t>
    </rPh>
    <rPh sb="7" eb="8">
      <t>フク</t>
    </rPh>
    <rPh sb="11" eb="13">
      <t>トウロク</t>
    </rPh>
    <rPh sb="13" eb="14">
      <t>シャ</t>
    </rPh>
    <rPh sb="14" eb="15">
      <t>スウ</t>
    </rPh>
    <rPh sb="15" eb="17">
      <t>ゴウケイ</t>
    </rPh>
    <rPh sb="18" eb="21">
      <t>ムコクセキ</t>
    </rPh>
    <rPh sb="23" eb="24">
      <t>ニン</t>
    </rPh>
    <rPh sb="25" eb="26">
      <t>フク</t>
    </rPh>
    <phoneticPr fontId="15"/>
  </si>
  <si>
    <t xml:space="preserve">令和3年12月1日現在 </t>
    <rPh sb="0" eb="2">
      <t>レイワ</t>
    </rPh>
    <rPh sb="3" eb="4">
      <t>ネン</t>
    </rPh>
    <rPh sb="6" eb="7">
      <t>ガツ</t>
    </rPh>
    <phoneticPr fontId="2"/>
  </si>
  <si>
    <t xml:space="preserve">令和4年1月1日現在 </t>
    <rPh sb="0" eb="2">
      <t>レイワ</t>
    </rPh>
    <rPh sb="3" eb="4">
      <t>ネン</t>
    </rPh>
    <rPh sb="5" eb="6">
      <t>ガツ</t>
    </rPh>
    <phoneticPr fontId="2"/>
  </si>
  <si>
    <t xml:space="preserve">令和4年2月1日現在 </t>
    <rPh sb="0" eb="2">
      <t>レイワ</t>
    </rPh>
    <rPh sb="3" eb="4">
      <t>ネン</t>
    </rPh>
    <rPh sb="5" eb="6">
      <t>ガツ</t>
    </rPh>
    <phoneticPr fontId="2"/>
  </si>
  <si>
    <t xml:space="preserve">令和4年3月1日現在 </t>
    <rPh sb="0" eb="2">
      <t>レイワ</t>
    </rPh>
    <rPh sb="3" eb="4">
      <t>ネン</t>
    </rPh>
    <rPh sb="5" eb="6">
      <t>ガツ</t>
    </rPh>
    <phoneticPr fontId="2"/>
  </si>
  <si>
    <t xml:space="preserve">令和4年4月1日現在 </t>
    <rPh sb="0" eb="2">
      <t>レイワ</t>
    </rPh>
    <rPh sb="3" eb="4">
      <t>ネン</t>
    </rPh>
    <rPh sb="5" eb="6">
      <t>ガツ</t>
    </rPh>
    <phoneticPr fontId="2"/>
  </si>
  <si>
    <t xml:space="preserve">令和4年5月1日現在 </t>
    <rPh sb="0" eb="2">
      <t>レイワ</t>
    </rPh>
    <rPh sb="3" eb="4">
      <t>ネン</t>
    </rPh>
    <rPh sb="5" eb="6">
      <t>ガツ</t>
    </rPh>
    <phoneticPr fontId="2"/>
  </si>
  <si>
    <t xml:space="preserve">令和4年6月1日現在 </t>
    <rPh sb="0" eb="2">
      <t>レイワ</t>
    </rPh>
    <rPh sb="3" eb="4">
      <t>ネン</t>
    </rPh>
    <rPh sb="5" eb="6">
      <t>ガツ</t>
    </rPh>
    <phoneticPr fontId="2"/>
  </si>
  <si>
    <t xml:space="preserve">令和4年7月1日現在 </t>
    <rPh sb="0" eb="2">
      <t>レイワ</t>
    </rPh>
    <rPh sb="3" eb="4">
      <t>ネン</t>
    </rPh>
    <rPh sb="5" eb="6">
      <t>ガツ</t>
    </rPh>
    <phoneticPr fontId="2"/>
  </si>
  <si>
    <t xml:space="preserve">令和4年8月1日現在 </t>
    <rPh sb="0" eb="2">
      <t>レイワ</t>
    </rPh>
    <rPh sb="3" eb="4">
      <t>ネン</t>
    </rPh>
    <rPh sb="5" eb="6">
      <t>ガツ</t>
    </rPh>
    <phoneticPr fontId="2"/>
  </si>
  <si>
    <t>登録者数</t>
    <phoneticPr fontId="15"/>
  </si>
  <si>
    <t>アフガニスタン</t>
    <phoneticPr fontId="15"/>
  </si>
  <si>
    <t>アルゼンチン</t>
    <phoneticPr fontId="15"/>
  </si>
  <si>
    <t>※国数に無国籍含まず、登録者数合計に無国籍含む</t>
    <rPh sb="1" eb="2">
      <t>クニ</t>
    </rPh>
    <rPh sb="2" eb="3">
      <t>スウ</t>
    </rPh>
    <rPh sb="4" eb="7">
      <t>ムコクセキ</t>
    </rPh>
    <rPh sb="7" eb="8">
      <t>フク</t>
    </rPh>
    <rPh sb="11" eb="13">
      <t>トウロク</t>
    </rPh>
    <rPh sb="13" eb="14">
      <t>シャ</t>
    </rPh>
    <rPh sb="14" eb="15">
      <t>スウ</t>
    </rPh>
    <rPh sb="15" eb="17">
      <t>ゴウケイ</t>
    </rPh>
    <rPh sb="18" eb="21">
      <t>ムコクセキ</t>
    </rPh>
    <rPh sb="21" eb="22">
      <t>フク</t>
    </rPh>
    <phoneticPr fontId="15"/>
  </si>
  <si>
    <t>ベルギー</t>
    <phoneticPr fontId="15"/>
  </si>
  <si>
    <t>ブラジル</t>
    <phoneticPr fontId="15"/>
  </si>
  <si>
    <t>ミャンマー</t>
    <phoneticPr fontId="15"/>
  </si>
  <si>
    <t>バングラディシュ</t>
    <phoneticPr fontId="15"/>
  </si>
  <si>
    <t>カンボジア</t>
    <phoneticPr fontId="15"/>
  </si>
  <si>
    <t>カナダ</t>
    <phoneticPr fontId="15"/>
  </si>
  <si>
    <t>スリランカ</t>
    <phoneticPr fontId="15"/>
  </si>
  <si>
    <t>中国</t>
    <rPh sb="0" eb="2">
      <t>チュウゴク</t>
    </rPh>
    <phoneticPr fontId="15"/>
  </si>
  <si>
    <t>コロンビア</t>
    <phoneticPr fontId="15"/>
  </si>
  <si>
    <t>フィンランド</t>
    <phoneticPr fontId="15"/>
  </si>
  <si>
    <t>フランス</t>
    <phoneticPr fontId="15"/>
  </si>
  <si>
    <t>ドイツ</t>
    <phoneticPr fontId="15"/>
  </si>
  <si>
    <t>ガンビア</t>
    <phoneticPr fontId="15"/>
  </si>
  <si>
    <t>インド</t>
    <phoneticPr fontId="15"/>
  </si>
  <si>
    <t>インドネシア</t>
    <phoneticPr fontId="15"/>
  </si>
  <si>
    <t>イラン</t>
    <phoneticPr fontId="15"/>
  </si>
  <si>
    <t>イタリア</t>
    <phoneticPr fontId="15"/>
  </si>
  <si>
    <t>朝鮮</t>
    <rPh sb="0" eb="2">
      <t>チョウセン</t>
    </rPh>
    <phoneticPr fontId="15"/>
  </si>
  <si>
    <t>韓国</t>
    <rPh sb="0" eb="2">
      <t>カンコク</t>
    </rPh>
    <phoneticPr fontId="15"/>
  </si>
  <si>
    <t>マレーシア</t>
    <phoneticPr fontId="15"/>
  </si>
  <si>
    <t>メキシコ</t>
    <phoneticPr fontId="15"/>
  </si>
  <si>
    <t>モンゴル</t>
    <phoneticPr fontId="15"/>
  </si>
  <si>
    <t>ネパール</t>
    <phoneticPr fontId="15"/>
  </si>
  <si>
    <t>ニュージーランド</t>
    <phoneticPr fontId="15"/>
  </si>
  <si>
    <t>ナイジェリア</t>
    <phoneticPr fontId="15"/>
  </si>
  <si>
    <t>パキスタン</t>
    <phoneticPr fontId="15"/>
  </si>
  <si>
    <t>パラグアイ</t>
    <phoneticPr fontId="15"/>
  </si>
  <si>
    <t>ペルー</t>
    <phoneticPr fontId="15"/>
  </si>
  <si>
    <t>フィリピン</t>
    <phoneticPr fontId="15"/>
  </si>
  <si>
    <t>ポルトガル</t>
    <phoneticPr fontId="15"/>
  </si>
  <si>
    <t>ルーマニア</t>
    <phoneticPr fontId="15"/>
  </si>
  <si>
    <t>ロシア</t>
    <phoneticPr fontId="15"/>
  </si>
  <si>
    <t>スウェーデン</t>
    <phoneticPr fontId="15"/>
  </si>
  <si>
    <t>スイス</t>
    <phoneticPr fontId="15"/>
  </si>
  <si>
    <t>シンガポール</t>
    <phoneticPr fontId="15"/>
  </si>
  <si>
    <t>タイ</t>
    <phoneticPr fontId="15"/>
  </si>
  <si>
    <t>南アフリカ共和国</t>
    <rPh sb="0" eb="1">
      <t>ミナミ</t>
    </rPh>
    <rPh sb="5" eb="7">
      <t>キョウワ</t>
    </rPh>
    <rPh sb="7" eb="8">
      <t>コク</t>
    </rPh>
    <phoneticPr fontId="15"/>
  </si>
  <si>
    <t>英国</t>
    <rPh sb="0" eb="2">
      <t>エイコク</t>
    </rPh>
    <phoneticPr fontId="15"/>
  </si>
  <si>
    <t>米国</t>
    <rPh sb="0" eb="2">
      <t>ベイコク</t>
    </rPh>
    <phoneticPr fontId="15"/>
  </si>
  <si>
    <t>ウクライナ</t>
    <phoneticPr fontId="15"/>
  </si>
  <si>
    <t>ウズベキスタン</t>
    <phoneticPr fontId="15"/>
  </si>
  <si>
    <t>ベトナム</t>
    <phoneticPr fontId="15"/>
  </si>
  <si>
    <t>モーリシャス</t>
    <phoneticPr fontId="15"/>
  </si>
  <si>
    <r>
      <t>※国数に無国籍含まず、登録者数合計に無国籍</t>
    </r>
    <r>
      <rPr>
        <sz val="10"/>
        <color indexed="10"/>
        <rFont val="ＭＳ 明朝"/>
        <family val="1"/>
        <charset val="128"/>
      </rPr>
      <t>（1人）</t>
    </r>
    <r>
      <rPr>
        <sz val="10"/>
        <rFont val="ＭＳ 明朝"/>
        <family val="1"/>
        <charset val="128"/>
      </rPr>
      <t>含む</t>
    </r>
    <rPh sb="1" eb="2">
      <t>クニ</t>
    </rPh>
    <rPh sb="2" eb="3">
      <t>スウ</t>
    </rPh>
    <rPh sb="4" eb="7">
      <t>ムコクセキ</t>
    </rPh>
    <rPh sb="7" eb="8">
      <t>フク</t>
    </rPh>
    <rPh sb="11" eb="13">
      <t>トウロク</t>
    </rPh>
    <rPh sb="13" eb="14">
      <t>シャ</t>
    </rPh>
    <rPh sb="14" eb="15">
      <t>スウ</t>
    </rPh>
    <rPh sb="15" eb="17">
      <t>ゴウケイ</t>
    </rPh>
    <rPh sb="18" eb="21">
      <t>ムコクセキ</t>
    </rPh>
    <rPh sb="23" eb="24">
      <t>ニン</t>
    </rPh>
    <rPh sb="25" eb="26">
      <t>フク</t>
    </rPh>
    <phoneticPr fontId="15"/>
  </si>
  <si>
    <t xml:space="preserve">令和4年9月1日現在 </t>
    <rPh sb="0" eb="2">
      <t>レイワ</t>
    </rPh>
    <rPh sb="3" eb="4">
      <t>ネン</t>
    </rPh>
    <rPh sb="5" eb="6">
      <t>ガツ</t>
    </rPh>
    <phoneticPr fontId="2"/>
  </si>
  <si>
    <t xml:space="preserve">令和4年10月1日現在 </t>
    <rPh sb="0" eb="2">
      <t>レイワ</t>
    </rPh>
    <rPh sb="3" eb="4">
      <t>ネン</t>
    </rPh>
    <rPh sb="6" eb="7">
      <t>ガツ</t>
    </rPh>
    <phoneticPr fontId="2"/>
  </si>
  <si>
    <t xml:space="preserve">令和4年11月1日現在 </t>
    <rPh sb="0" eb="2">
      <t>レイワ</t>
    </rPh>
    <rPh sb="3" eb="4">
      <t>ネン</t>
    </rPh>
    <rPh sb="6" eb="7">
      <t>ガツ</t>
    </rPh>
    <phoneticPr fontId="2"/>
  </si>
  <si>
    <t xml:space="preserve">令和4年12月1日現在 </t>
    <rPh sb="0" eb="2">
      <t>レイワ</t>
    </rPh>
    <rPh sb="3" eb="4">
      <t>ネン</t>
    </rPh>
    <rPh sb="6" eb="7">
      <t>ガツ</t>
    </rPh>
    <phoneticPr fontId="2"/>
  </si>
  <si>
    <t xml:space="preserve">令和5年1月1日現在 </t>
    <rPh sb="0" eb="2">
      <t>レイワ</t>
    </rPh>
    <rPh sb="3" eb="4">
      <t>ネン</t>
    </rPh>
    <rPh sb="5" eb="6">
      <t>ガツ</t>
    </rPh>
    <phoneticPr fontId="2"/>
  </si>
  <si>
    <t xml:space="preserve">令和5年2月1日現在 </t>
    <rPh sb="0" eb="2">
      <t>レイワ</t>
    </rPh>
    <rPh sb="3" eb="4">
      <t>ネン</t>
    </rPh>
    <rPh sb="5" eb="6">
      <t>ガツ</t>
    </rPh>
    <phoneticPr fontId="2"/>
  </si>
  <si>
    <t xml:space="preserve">令和5年3月1日現在 </t>
    <rPh sb="0" eb="2">
      <t>レイワ</t>
    </rPh>
    <rPh sb="3" eb="4">
      <t>ネン</t>
    </rPh>
    <rPh sb="5" eb="6">
      <t>ガツ</t>
    </rPh>
    <phoneticPr fontId="2"/>
  </si>
  <si>
    <t xml:space="preserve">令和5年4月1日現在 </t>
    <rPh sb="0" eb="2">
      <t>レイワ</t>
    </rPh>
    <rPh sb="3" eb="4">
      <t>ネン</t>
    </rPh>
    <rPh sb="5" eb="6">
      <t>ガツ</t>
    </rPh>
    <phoneticPr fontId="2"/>
  </si>
  <si>
    <t xml:space="preserve">令和5年5月1日現在 </t>
    <rPh sb="0" eb="2">
      <t>レイワ</t>
    </rPh>
    <rPh sb="3" eb="4">
      <t>ネン</t>
    </rPh>
    <rPh sb="5" eb="6">
      <t>ガツ</t>
    </rPh>
    <phoneticPr fontId="2"/>
  </si>
  <si>
    <t xml:space="preserve">令和5年6月1日現在 </t>
    <rPh sb="0" eb="2">
      <t>レイワ</t>
    </rPh>
    <rPh sb="3" eb="4">
      <t>ネン</t>
    </rPh>
    <rPh sb="5" eb="6">
      <t>ガツ</t>
    </rPh>
    <phoneticPr fontId="2"/>
  </si>
  <si>
    <t xml:space="preserve">令和5年7月1日現在 </t>
    <rPh sb="0" eb="2">
      <t>レイワ</t>
    </rPh>
    <rPh sb="3" eb="4">
      <t>ネン</t>
    </rPh>
    <rPh sb="5" eb="6">
      <t>ガツ</t>
    </rPh>
    <phoneticPr fontId="2"/>
  </si>
  <si>
    <t xml:space="preserve">令和5年8月1日現在 </t>
    <rPh sb="0" eb="2">
      <t>レイワ</t>
    </rPh>
    <rPh sb="3" eb="4">
      <t>ネン</t>
    </rPh>
    <rPh sb="5" eb="6">
      <t>ガツ</t>
    </rPh>
    <phoneticPr fontId="2"/>
  </si>
  <si>
    <t>ボリビア</t>
    <phoneticPr fontId="15"/>
  </si>
  <si>
    <t xml:space="preserve">令和5年9月1日現在 </t>
    <rPh sb="0" eb="2">
      <t>レイワ</t>
    </rPh>
    <rPh sb="3" eb="4">
      <t>ネン</t>
    </rPh>
    <rPh sb="5" eb="6">
      <t>ガツ</t>
    </rPh>
    <phoneticPr fontId="2"/>
  </si>
  <si>
    <t xml:space="preserve">令和5年10月1日現在 </t>
    <rPh sb="0" eb="2">
      <t>レイワ</t>
    </rPh>
    <rPh sb="3" eb="4">
      <t>ネン</t>
    </rPh>
    <rPh sb="6" eb="7">
      <t>ガツ</t>
    </rPh>
    <phoneticPr fontId="2"/>
  </si>
  <si>
    <t xml:space="preserve">令和5年11月1日現在 </t>
    <rPh sb="0" eb="2">
      <t>レイワ</t>
    </rPh>
    <rPh sb="3" eb="4">
      <t>ネン</t>
    </rPh>
    <rPh sb="6" eb="7">
      <t>ガツ</t>
    </rPh>
    <phoneticPr fontId="2"/>
  </si>
  <si>
    <t>アフガニスタン</t>
  </si>
  <si>
    <t>合計</t>
    <rPh sb="0" eb="2">
      <t>ゴウケイ</t>
    </rPh>
    <phoneticPr fontId="15"/>
  </si>
  <si>
    <t xml:space="preserve">令和5年12月1日現在 </t>
    <rPh sb="0" eb="2">
      <t>レイワ</t>
    </rPh>
    <rPh sb="3" eb="4">
      <t>ネン</t>
    </rPh>
    <rPh sb="6" eb="7">
      <t>ガツ</t>
    </rPh>
    <phoneticPr fontId="2"/>
  </si>
  <si>
    <t xml:space="preserve">令和6年1月1日現在 </t>
    <rPh sb="0" eb="2">
      <t>レイワ</t>
    </rPh>
    <rPh sb="3" eb="4">
      <t>ネン</t>
    </rPh>
    <rPh sb="5" eb="6">
      <t>ガツ</t>
    </rPh>
    <phoneticPr fontId="2"/>
  </si>
  <si>
    <t xml:space="preserve">令和6年2月1日現在 </t>
    <rPh sb="0" eb="2">
      <t>レイワ</t>
    </rPh>
    <rPh sb="3" eb="4">
      <t>ネン</t>
    </rPh>
    <rPh sb="5" eb="6">
      <t>ガツ</t>
    </rPh>
    <phoneticPr fontId="2"/>
  </si>
  <si>
    <t xml:space="preserve">令和6年3月1日現在 </t>
    <rPh sb="0" eb="2">
      <t>レイワ</t>
    </rPh>
    <rPh sb="3" eb="4">
      <t>ネン</t>
    </rPh>
    <rPh sb="5" eb="6">
      <t>ガツ</t>
    </rPh>
    <phoneticPr fontId="2"/>
  </si>
  <si>
    <t>※国数に無国籍含まず、登録者数合計に無国籍含む。そのため登録者数100％にならない。</t>
    <rPh sb="1" eb="2">
      <t>クニ</t>
    </rPh>
    <rPh sb="2" eb="3">
      <t>スウ</t>
    </rPh>
    <rPh sb="4" eb="7">
      <t>ムコクセキ</t>
    </rPh>
    <rPh sb="7" eb="8">
      <t>フク</t>
    </rPh>
    <rPh sb="11" eb="13">
      <t>トウロク</t>
    </rPh>
    <rPh sb="13" eb="14">
      <t>シャ</t>
    </rPh>
    <rPh sb="14" eb="15">
      <t>スウ</t>
    </rPh>
    <rPh sb="15" eb="17">
      <t>ゴウケイ</t>
    </rPh>
    <rPh sb="18" eb="21">
      <t>ムコクセキ</t>
    </rPh>
    <rPh sb="21" eb="22">
      <t>フク</t>
    </rPh>
    <rPh sb="28" eb="30">
      <t>トウロク</t>
    </rPh>
    <rPh sb="30" eb="31">
      <t>シャ</t>
    </rPh>
    <rPh sb="31" eb="32">
      <t>カズ</t>
    </rPh>
    <phoneticPr fontId="15"/>
  </si>
  <si>
    <t xml:space="preserve">令和6年4月1日現在 </t>
    <rPh sb="0" eb="2">
      <t>レイワ</t>
    </rPh>
    <rPh sb="3" eb="4">
      <t>ネン</t>
    </rPh>
    <rPh sb="5" eb="6">
      <t>ガツ</t>
    </rPh>
    <phoneticPr fontId="2"/>
  </si>
  <si>
    <t xml:space="preserve">令和6年5月1日現在 </t>
    <rPh sb="0" eb="2">
      <t>レイワ</t>
    </rPh>
    <rPh sb="3" eb="4">
      <t>ネン</t>
    </rPh>
    <rPh sb="5" eb="6">
      <t>ガツ</t>
    </rPh>
    <phoneticPr fontId="2"/>
  </si>
  <si>
    <t xml:space="preserve">令和6年6月1日現在 </t>
    <rPh sb="0" eb="2">
      <t>レイワ</t>
    </rPh>
    <rPh sb="3" eb="4">
      <t>ネン</t>
    </rPh>
    <rPh sb="5" eb="6">
      <t>ガツ</t>
    </rPh>
    <phoneticPr fontId="2"/>
  </si>
  <si>
    <t xml:space="preserve">令和6年7月1日現在 </t>
    <rPh sb="0" eb="2">
      <t>レイワ</t>
    </rPh>
    <rPh sb="3" eb="4">
      <t>ネン</t>
    </rPh>
    <rPh sb="5" eb="6">
      <t>ガツ</t>
    </rPh>
    <phoneticPr fontId="2"/>
  </si>
  <si>
    <t>バングラデシュ</t>
    <phoneticPr fontId="15"/>
  </si>
  <si>
    <t xml:space="preserve">令和6年8月1日現在 </t>
    <rPh sb="0" eb="2">
      <t>レイワ</t>
    </rPh>
    <rPh sb="3" eb="4">
      <t>ネン</t>
    </rPh>
    <rPh sb="5" eb="6">
      <t>ガツ</t>
    </rPh>
    <phoneticPr fontId="2"/>
  </si>
  <si>
    <t xml:space="preserve">令和6年9月1日現在 </t>
    <rPh sb="0" eb="2">
      <t>レイワ</t>
    </rPh>
    <rPh sb="3" eb="4">
      <t>ネン</t>
    </rPh>
    <rPh sb="5" eb="6">
      <t>ガツ</t>
    </rPh>
    <phoneticPr fontId="2"/>
  </si>
  <si>
    <t>エストニア</t>
    <phoneticPr fontId="15"/>
  </si>
  <si>
    <t xml:space="preserve">令和6年10月1日現在 </t>
    <rPh sb="0" eb="2">
      <t>レイワ</t>
    </rPh>
    <rPh sb="3" eb="4">
      <t>ネン</t>
    </rPh>
    <rPh sb="6" eb="7">
      <t>ガツ</t>
    </rPh>
    <phoneticPr fontId="2"/>
  </si>
  <si>
    <t xml:space="preserve">令和6年11月1日現在 </t>
    <rPh sb="0" eb="2">
      <t>レイワ</t>
    </rPh>
    <rPh sb="3" eb="4">
      <t>ネン</t>
    </rPh>
    <rPh sb="6" eb="7">
      <t>ガツ</t>
    </rPh>
    <phoneticPr fontId="2"/>
  </si>
  <si>
    <t xml:space="preserve">令和6年12月1日現在 </t>
    <rPh sb="0" eb="2">
      <t>レイワ</t>
    </rPh>
    <rPh sb="3" eb="4">
      <t>ネン</t>
    </rPh>
    <rPh sb="6" eb="7">
      <t>ガツ</t>
    </rPh>
    <phoneticPr fontId="2"/>
  </si>
  <si>
    <t xml:space="preserve">令和7年1月1日現在 </t>
    <rPh sb="0" eb="2">
      <t>レイワ</t>
    </rPh>
    <rPh sb="3" eb="4">
      <t>ネン</t>
    </rPh>
    <rPh sb="5" eb="6">
      <t>ガツ</t>
    </rPh>
    <phoneticPr fontId="2"/>
  </si>
  <si>
    <t xml:space="preserve">令和7年2月1日現在 </t>
    <rPh sb="0" eb="2">
      <t>レイワ</t>
    </rPh>
    <rPh sb="3" eb="4">
      <t>ネン</t>
    </rPh>
    <rPh sb="5" eb="6">
      <t>ガツ</t>
    </rPh>
    <phoneticPr fontId="2"/>
  </si>
  <si>
    <t>0</t>
  </si>
  <si>
    <t xml:space="preserve">令和7年3月1日現在 </t>
    <rPh sb="0" eb="2">
      <t>レイワ</t>
    </rPh>
    <rPh sb="3" eb="4">
      <t>ネン</t>
    </rPh>
    <rPh sb="5" eb="6">
      <t>ガツ</t>
    </rPh>
    <phoneticPr fontId="2"/>
  </si>
  <si>
    <t xml:space="preserve">令和7年4月1日現在 </t>
    <rPh sb="0" eb="2">
      <t>レイワ</t>
    </rPh>
    <rPh sb="3" eb="4">
      <t>ネン</t>
    </rPh>
    <rPh sb="5" eb="6">
      <t>ガツ</t>
    </rPh>
    <phoneticPr fontId="2"/>
  </si>
  <si>
    <t xml:space="preserve">令和7年5月1日現在 </t>
    <rPh sb="0" eb="2">
      <t>レイワ</t>
    </rPh>
    <rPh sb="3" eb="4">
      <t>ネン</t>
    </rPh>
    <rPh sb="5" eb="6">
      <t>ガツ</t>
    </rPh>
    <phoneticPr fontId="2"/>
  </si>
  <si>
    <t>デンマーク</t>
    <phoneticPr fontId="15"/>
  </si>
  <si>
    <t xml:space="preserve">令和7年6月1日現在 </t>
    <rPh sb="0" eb="2">
      <t>レイワ</t>
    </rPh>
    <rPh sb="3" eb="4">
      <t>ネン</t>
    </rPh>
    <rPh sb="5" eb="6">
      <t>ガツ</t>
    </rPh>
    <phoneticPr fontId="2"/>
  </si>
  <si>
    <t xml:space="preserve">令和7年7月1日現在 </t>
    <rPh sb="0" eb="2">
      <t>レイワ</t>
    </rPh>
    <rPh sb="3" eb="4">
      <t>ネン</t>
    </rPh>
    <rPh sb="5" eb="6">
      <t>ガツ</t>
    </rPh>
    <phoneticPr fontId="2"/>
  </si>
  <si>
    <t>エクアドル</t>
    <phoneticPr fontId="15"/>
  </si>
  <si>
    <t xml:space="preserve">令和7年8月1日現在 </t>
    <rPh sb="0" eb="2">
      <t>レイワ</t>
    </rPh>
    <rPh sb="3" eb="4">
      <t>ネン</t>
    </rPh>
    <rPh sb="5" eb="6">
      <t>ガツ</t>
    </rPh>
    <phoneticPr fontId="2"/>
  </si>
  <si>
    <t xml:space="preserve">令和7年9月1日現在 </t>
    <rPh sb="0" eb="2">
      <t>レイワ</t>
    </rPh>
    <rPh sb="3" eb="4">
      <t>ネン</t>
    </rPh>
    <rPh sb="5" eb="6">
      <t>ガツ</t>
    </rPh>
    <phoneticPr fontId="2"/>
  </si>
  <si>
    <t xml:space="preserve">令和7年10月1日現在 </t>
    <rPh sb="0" eb="2">
      <t>レイワ</t>
    </rPh>
    <rPh sb="3" eb="4">
      <t>ネン</t>
    </rPh>
    <rPh sb="6" eb="7">
      <t>ガツ</t>
    </rPh>
    <phoneticPr fontId="2"/>
  </si>
  <si>
    <t>ハンガリー</t>
    <phoneticPr fontId="15"/>
  </si>
  <si>
    <t xml:space="preserve">令和7年11月1日現在 </t>
    <rPh sb="0" eb="2">
      <t>レイワ</t>
    </rPh>
    <rPh sb="3" eb="4">
      <t>ネン</t>
    </rPh>
    <rPh sb="6" eb="7">
      <t>ガツ</t>
    </rPh>
    <phoneticPr fontId="2"/>
  </si>
  <si>
    <t>国籍名等</t>
  </si>
  <si>
    <t>地域名</t>
  </si>
  <si>
    <t>アジア</t>
  </si>
  <si>
    <t>南アメリカ</t>
  </si>
  <si>
    <t>イタリア</t>
  </si>
  <si>
    <t>ヨーロッパ</t>
  </si>
  <si>
    <t>エクアドル</t>
  </si>
  <si>
    <t>エストニア</t>
  </si>
  <si>
    <t>オーストラリア</t>
  </si>
  <si>
    <t>オセアニア</t>
  </si>
  <si>
    <t>北アメリカ</t>
  </si>
  <si>
    <t>ガンビア</t>
  </si>
  <si>
    <t>アフリカ</t>
  </si>
  <si>
    <t>ジャマイカ</t>
  </si>
  <si>
    <t>ハンガリー</t>
  </si>
  <si>
    <t>ベトナム</t>
  </si>
  <si>
    <t>ベネズエラ</t>
  </si>
  <si>
    <t>ボリビア</t>
  </si>
  <si>
    <t>ミャンマー</t>
  </si>
  <si>
    <t>英国</t>
  </si>
  <si>
    <t>韓国</t>
  </si>
  <si>
    <t>台湾</t>
  </si>
  <si>
    <t>中国</t>
  </si>
  <si>
    <t>朝鮮</t>
  </si>
  <si>
    <t>米国</t>
  </si>
  <si>
    <t>無国籍</t>
  </si>
  <si>
    <t>合計</t>
    <rPh sb="0" eb="2">
      <t>ゴウケイ</t>
    </rPh>
    <phoneticPr fontId="21"/>
  </si>
  <si>
    <t xml:space="preserve">令和7年12月1日現在 </t>
    <rPh sb="0" eb="2">
      <t>レイワ</t>
    </rPh>
    <rPh sb="3" eb="4">
      <t>ネン</t>
    </rPh>
    <rPh sb="6" eb="7">
      <t>ガツ</t>
    </rPh>
    <phoneticPr fontId="2"/>
  </si>
  <si>
    <t xml:space="preserve">令和8年1月1日現在 </t>
    <rPh sb="0" eb="2">
      <t>レイワ</t>
    </rPh>
    <rPh sb="3" eb="4">
      <t>ネン</t>
    </rPh>
    <rPh sb="5" eb="6">
      <t>ガツ</t>
    </rPh>
    <phoneticPr fontId="2"/>
  </si>
  <si>
    <t>モンゴル</t>
  </si>
  <si>
    <t>合計</t>
    <rPh sb="0" eb="2">
      <t>ゴウケイ</t>
    </rPh>
    <phoneticPr fontId="22"/>
  </si>
  <si>
    <t xml:space="preserve">令和8年2月1日現在 </t>
    <rPh sb="0" eb="2">
      <t>レイワ</t>
    </rPh>
    <rPh sb="3" eb="4">
      <t>ネン</t>
    </rPh>
    <rPh sb="5" eb="6">
      <t>ガツ</t>
    </rPh>
    <phoneticPr fontId="2"/>
  </si>
  <si>
    <t>※出生による経過滞在者１名（男性）を含まない。</t>
    <rPh sb="1" eb="3">
      <t>シュッショウ</t>
    </rPh>
    <rPh sb="6" eb="8">
      <t>ケイカ</t>
    </rPh>
    <rPh sb="8" eb="11">
      <t>タイザイシャ</t>
    </rPh>
    <rPh sb="12" eb="13">
      <t>メイ</t>
    </rPh>
    <rPh sb="14" eb="16">
      <t>ダンセイ</t>
    </rPh>
    <rPh sb="18" eb="19">
      <t>フク</t>
    </rPh>
    <phoneticPr fontId="15"/>
  </si>
  <si>
    <t xml:space="preserve">令和8年3月1日現在 </t>
    <rPh sb="0" eb="2">
      <t>レイワ</t>
    </rPh>
    <rPh sb="3" eb="4">
      <t>ネン</t>
    </rPh>
    <rPh sb="5" eb="6">
      <t>ガツ</t>
    </rPh>
    <phoneticPr fontId="2"/>
  </si>
  <si>
    <t>合計</t>
    <rPh sb="0" eb="2">
      <t>ゴウケイ</t>
    </rPh>
    <phoneticPr fontId="23"/>
  </si>
  <si>
    <t>住基システム標準化により世帯数重複あり</t>
  </si>
  <si>
    <t>住基システム標準化により世帯数重複あり</t>
    <rPh sb="0" eb="2">
      <t>ジュウキ</t>
    </rPh>
    <rPh sb="6" eb="9">
      <t>ヒョウジュンカ</t>
    </rPh>
    <rPh sb="12" eb="15">
      <t>セタイスウ</t>
    </rPh>
    <phoneticPr fontId="15"/>
  </si>
  <si>
    <t xml:space="preserve">令和8年4月1日現在 </t>
    <rPh sb="0" eb="2">
      <t>レイワ</t>
    </rPh>
    <rPh sb="3" eb="4">
      <t>ネン</t>
    </rPh>
    <rPh sb="5" eb="6">
      <t>ガツ</t>
    </rPh>
    <phoneticPr fontId="2"/>
  </si>
  <si>
    <t>オランダ</t>
  </si>
  <si>
    <t>ケニア</t>
  </si>
  <si>
    <t>フィジー</t>
  </si>
  <si>
    <t>合計</t>
    <rPh sb="0" eb="2">
      <t>ゴウケイ</t>
    </rPh>
    <phoneticPr fontId="24"/>
  </si>
  <si>
    <t>住基システム標準化により世帯数重複あり</t>
    <phoneticPr fontId="15"/>
  </si>
  <si>
    <t xml:space="preserve">令和8年5月1日現在 </t>
    <rPh sb="0" eb="2">
      <t>レイワ</t>
    </rPh>
    <rPh sb="3" eb="4">
      <t>ネン</t>
    </rPh>
    <rPh sb="5" eb="6">
      <t>ガツ</t>
    </rPh>
    <phoneticPr fontId="2"/>
  </si>
  <si>
    <t>スペイン</t>
  </si>
  <si>
    <t xml:space="preserve">令和8年6月1日現在 </t>
    <rPh sb="0" eb="2">
      <t>レイワ</t>
    </rPh>
    <rPh sb="3" eb="4">
      <t>ネン</t>
    </rPh>
    <rPh sb="5" eb="6">
      <t>ガツ</t>
    </rPh>
    <phoneticPr fontId="2"/>
  </si>
  <si>
    <t>※出生による経過滞在者１名（男性）を含まない。</t>
    <phoneticPr fontId="15"/>
  </si>
  <si>
    <t>※出生による経過滞在者１名（女性）を含まない。</t>
    <rPh sb="14" eb="15">
      <t>オンナ</t>
    </rPh>
    <phoneticPr fontId="15"/>
  </si>
  <si>
    <t xml:space="preserve">令和8年7月1日現在 </t>
    <rPh sb="0" eb="2">
      <t>レイワ</t>
    </rPh>
    <rPh sb="3" eb="4">
      <t>ネン</t>
    </rPh>
    <rPh sb="5" eb="6">
      <t>ガツ</t>
    </rPh>
    <phoneticPr fontId="2"/>
  </si>
  <si>
    <t xml:space="preserve">令和8年8月1日現在 </t>
    <rPh sb="0" eb="2">
      <t>レイワ</t>
    </rPh>
    <rPh sb="3" eb="4">
      <t>ネン</t>
    </rPh>
    <rPh sb="5" eb="6">
      <t>ガツ</t>
    </rPh>
    <phoneticPr fontId="2"/>
  </si>
  <si>
    <t xml:space="preserve">令和8年9月1日現在 </t>
    <rPh sb="0" eb="2">
      <t>レイワ</t>
    </rPh>
    <rPh sb="3" eb="4">
      <t>ネン</t>
    </rPh>
    <rPh sb="5" eb="6">
      <t>ガツ</t>
    </rPh>
    <phoneticPr fontId="2"/>
  </si>
  <si>
    <t>アイルランド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</si>
</sst>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9" formatCode="#,##0_ "/>
  </numFmts>
  <fonts count="29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i/>
      <sz val="12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gray125">
        <fgColor indexed="9"/>
      </patternFill>
    </fill>
    <fill>
      <patternFill patternType="solid">
        <fgColor indexed="65"/>
        <bgColor indexed="9"/>
      </patternFill>
    </fill>
    <fill>
      <patternFill patternType="lightGray">
        <fgColor indexed="9"/>
      </patternFill>
    </fill>
    <fill>
      <patternFill patternType="gray0625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rgb="FFC0C0C0"/>
        <bgColor rgb="FFC0C0C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rgb="FF000000"/>
      </patternFill>
    </fill>
    <fill>
      <patternFill patternType="solid">
        <fgColor theme="0" tint="-0.14996795556505021"/>
        <bgColor indexed="64"/>
      </patternFill>
    </fill>
  </fills>
  <borders count="6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389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8" fillId="0" borderId="0" xfId="0" applyFont="1" applyBorder="1"/>
    <xf numFmtId="176" fontId="3" fillId="0" borderId="0" xfId="1" applyNumberFormat="1" applyFont="1" applyBorder="1"/>
    <xf numFmtId="176" fontId="1" fillId="0" borderId="0" xfId="1" applyNumberFormat="1" applyBorder="1"/>
    <xf numFmtId="0" fontId="0" fillId="0" borderId="5" xfId="0" applyBorder="1" applyAlignment="1">
      <alignment horizontal="center"/>
    </xf>
    <xf numFmtId="9" fontId="4" fillId="0" borderId="6" xfId="1" applyNumberFormat="1" applyFont="1" applyBorder="1"/>
    <xf numFmtId="0" fontId="0" fillId="0" borderId="0" xfId="0" applyBorder="1" applyAlignment="1">
      <alignment horizontal="center"/>
    </xf>
    <xf numFmtId="176" fontId="1" fillId="0" borderId="7" xfId="1" applyNumberFormat="1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right"/>
    </xf>
    <xf numFmtId="0" fontId="3" fillId="2" borderId="12" xfId="0" applyFont="1" applyFill="1" applyBorder="1"/>
    <xf numFmtId="0" fontId="3" fillId="2" borderId="13" xfId="0" applyFont="1" applyFill="1" applyBorder="1"/>
    <xf numFmtId="0" fontId="11" fillId="2" borderId="1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10" fillId="2" borderId="17" xfId="0" applyFont="1" applyFill="1" applyBorder="1" applyAlignment="1">
      <alignment horizontal="right"/>
    </xf>
    <xf numFmtId="176" fontId="3" fillId="2" borderId="18" xfId="1" applyNumberFormat="1" applyFont="1" applyFill="1" applyBorder="1"/>
    <xf numFmtId="0" fontId="10" fillId="2" borderId="19" xfId="0" applyFont="1" applyFill="1" applyBorder="1"/>
    <xf numFmtId="0" fontId="10" fillId="2" borderId="17" xfId="0" applyFont="1" applyFill="1" applyBorder="1"/>
    <xf numFmtId="176" fontId="1" fillId="2" borderId="18" xfId="1" applyNumberFormat="1" applyFill="1" applyBorder="1"/>
    <xf numFmtId="0" fontId="10" fillId="2" borderId="20" xfId="0" applyFont="1" applyFill="1" applyBorder="1"/>
    <xf numFmtId="0" fontId="10" fillId="2" borderId="21" xfId="0" applyFont="1" applyFill="1" applyBorder="1"/>
    <xf numFmtId="176" fontId="1" fillId="2" borderId="22" xfId="1" applyNumberFormat="1" applyFill="1" applyBorder="1"/>
    <xf numFmtId="0" fontId="10" fillId="2" borderId="23" xfId="0" applyFont="1" applyFill="1" applyBorder="1"/>
    <xf numFmtId="0" fontId="3" fillId="2" borderId="24" xfId="0" applyFont="1" applyFill="1" applyBorder="1"/>
    <xf numFmtId="0" fontId="10" fillId="2" borderId="25" xfId="0" applyFont="1" applyFill="1" applyBorder="1"/>
    <xf numFmtId="176" fontId="1" fillId="2" borderId="26" xfId="1" applyNumberFormat="1" applyFill="1" applyBorder="1"/>
    <xf numFmtId="0" fontId="10" fillId="2" borderId="27" xfId="0" applyFont="1" applyFill="1" applyBorder="1"/>
    <xf numFmtId="0" fontId="10" fillId="2" borderId="28" xfId="0" applyFont="1" applyFill="1" applyBorder="1"/>
    <xf numFmtId="0" fontId="3" fillId="2" borderId="29" xfId="0" applyFont="1" applyFill="1" applyBorder="1"/>
    <xf numFmtId="38" fontId="3" fillId="2" borderId="30" xfId="2" applyFont="1" applyFill="1" applyBorder="1"/>
    <xf numFmtId="0" fontId="3" fillId="2" borderId="30" xfId="0" applyFont="1" applyFill="1" applyBorder="1"/>
    <xf numFmtId="0" fontId="10" fillId="2" borderId="31" xfId="0" applyFont="1" applyFill="1" applyBorder="1"/>
    <xf numFmtId="176" fontId="4" fillId="2" borderId="32" xfId="1" applyNumberFormat="1" applyFont="1" applyFill="1" applyBorder="1"/>
    <xf numFmtId="0" fontId="0" fillId="2" borderId="0" xfId="0" applyFill="1"/>
    <xf numFmtId="0" fontId="0" fillId="0" borderId="0" xfId="0" applyFill="1"/>
    <xf numFmtId="0" fontId="6" fillId="3" borderId="11" xfId="0" applyFont="1" applyFill="1" applyBorder="1" applyAlignment="1">
      <alignment horizontal="right"/>
    </xf>
    <xf numFmtId="0" fontId="4" fillId="3" borderId="11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0" fillId="3" borderId="12" xfId="0" applyFill="1" applyBorder="1"/>
    <xf numFmtId="38" fontId="1" fillId="3" borderId="17" xfId="2" applyFill="1" applyBorder="1"/>
    <xf numFmtId="176" fontId="4" fillId="3" borderId="10" xfId="1" applyNumberFormat="1" applyFont="1" applyFill="1" applyBorder="1"/>
    <xf numFmtId="176" fontId="4" fillId="4" borderId="10" xfId="1" applyNumberFormat="1" applyFont="1" applyFill="1" applyBorder="1"/>
    <xf numFmtId="176" fontId="14" fillId="3" borderId="10" xfId="1" applyNumberFormat="1" applyFont="1" applyFill="1" applyBorder="1"/>
    <xf numFmtId="176" fontId="14" fillId="3" borderId="33" xfId="1" applyNumberFormat="1" applyFont="1" applyFill="1" applyBorder="1"/>
    <xf numFmtId="176" fontId="4" fillId="4" borderId="6" xfId="1" applyNumberFormat="1" applyFont="1" applyFill="1" applyBorder="1"/>
    <xf numFmtId="176" fontId="4" fillId="4" borderId="35" xfId="1" applyNumberFormat="1" applyFont="1" applyFill="1" applyBorder="1"/>
    <xf numFmtId="0" fontId="6" fillId="6" borderId="14" xfId="0" applyFont="1" applyFill="1" applyBorder="1" applyAlignment="1">
      <alignment horizontal="center"/>
    </xf>
    <xf numFmtId="0" fontId="6" fillId="6" borderId="15" xfId="0" applyFont="1" applyFill="1" applyBorder="1" applyAlignment="1">
      <alignment horizontal="center"/>
    </xf>
    <xf numFmtId="176" fontId="1" fillId="6" borderId="36" xfId="1" applyNumberFormat="1" applyFont="1" applyFill="1" applyBorder="1"/>
    <xf numFmtId="176" fontId="1" fillId="6" borderId="36" xfId="1" applyNumberFormat="1" applyFill="1" applyBorder="1"/>
    <xf numFmtId="176" fontId="1" fillId="6" borderId="37" xfId="1" applyNumberFormat="1" applyFill="1" applyBorder="1"/>
    <xf numFmtId="176" fontId="1" fillId="6" borderId="38" xfId="1" applyNumberFormat="1" applyFill="1" applyBorder="1"/>
    <xf numFmtId="176" fontId="11" fillId="6" borderId="3" xfId="1" applyNumberFormat="1" applyFont="1" applyFill="1" applyBorder="1"/>
    <xf numFmtId="0" fontId="10" fillId="7" borderId="12" xfId="0" applyFont="1" applyFill="1" applyBorder="1"/>
    <xf numFmtId="0" fontId="10" fillId="7" borderId="13" xfId="0" applyFont="1" applyFill="1" applyBorder="1"/>
    <xf numFmtId="0" fontId="10" fillId="8" borderId="12" xfId="0" applyFont="1" applyFill="1" applyBorder="1"/>
    <xf numFmtId="38" fontId="10" fillId="7" borderId="30" xfId="2" applyFont="1" applyFill="1" applyBorder="1"/>
    <xf numFmtId="0" fontId="10" fillId="7" borderId="11" xfId="0" applyFont="1" applyFill="1" applyBorder="1" applyAlignment="1">
      <alignment horizontal="right"/>
    </xf>
    <xf numFmtId="0" fontId="3" fillId="2" borderId="13" xfId="0" applyFont="1" applyFill="1" applyBorder="1" applyAlignment="1"/>
    <xf numFmtId="0" fontId="0" fillId="0" borderId="0" xfId="0" applyAlignment="1">
      <alignment horizontal="center"/>
    </xf>
    <xf numFmtId="0" fontId="3" fillId="2" borderId="12" xfId="0" applyFont="1" applyFill="1" applyBorder="1" applyAlignment="1"/>
    <xf numFmtId="38" fontId="11" fillId="4" borderId="19" xfId="0" applyNumberFormat="1" applyFont="1" applyFill="1" applyBorder="1"/>
    <xf numFmtId="0" fontId="0" fillId="0" borderId="39" xfId="0" applyBorder="1"/>
    <xf numFmtId="0" fontId="1" fillId="3" borderId="12" xfId="0" applyFont="1" applyFill="1" applyBorder="1"/>
    <xf numFmtId="0" fontId="1" fillId="4" borderId="12" xfId="0" applyFont="1" applyFill="1" applyBorder="1"/>
    <xf numFmtId="38" fontId="1" fillId="3" borderId="12" xfId="2" applyFont="1" applyFill="1" applyBorder="1"/>
    <xf numFmtId="3" fontId="11" fillId="4" borderId="5" xfId="0" applyNumberFormat="1" applyFont="1" applyFill="1" applyBorder="1"/>
    <xf numFmtId="0" fontId="14" fillId="0" borderId="0" xfId="0" applyFont="1"/>
    <xf numFmtId="0" fontId="7" fillId="0" borderId="10" xfId="0" applyFont="1" applyBorder="1" applyAlignment="1">
      <alignment horizontal="center"/>
    </xf>
    <xf numFmtId="38" fontId="6" fillId="3" borderId="30" xfId="2" applyFont="1" applyFill="1" applyBorder="1" applyAlignment="1">
      <alignment horizontal="right"/>
    </xf>
    <xf numFmtId="0" fontId="9" fillId="2" borderId="34" xfId="0" applyFont="1" applyFill="1" applyBorder="1" applyAlignment="1">
      <alignment horizontal="center" shrinkToFit="1"/>
    </xf>
    <xf numFmtId="0" fontId="9" fillId="2" borderId="33" xfId="0" applyFont="1" applyFill="1" applyBorder="1" applyAlignment="1">
      <alignment horizontal="center" shrinkToFit="1"/>
    </xf>
    <xf numFmtId="0" fontId="8" fillId="7" borderId="10" xfId="0" applyFont="1" applyFill="1" applyBorder="1" applyAlignment="1">
      <alignment horizontal="center" shrinkToFit="1"/>
    </xf>
    <xf numFmtId="0" fontId="14" fillId="0" borderId="10" xfId="0" applyFont="1" applyBorder="1" applyAlignment="1">
      <alignment shrinkToFit="1"/>
    </xf>
    <xf numFmtId="0" fontId="3" fillId="0" borderId="13" xfId="0" applyFont="1" applyFill="1" applyBorder="1"/>
    <xf numFmtId="0" fontId="0" fillId="9" borderId="0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1" borderId="0" xfId="0" applyFill="1" applyBorder="1" applyAlignment="1">
      <alignment horizontal="center"/>
    </xf>
    <xf numFmtId="0" fontId="0" fillId="12" borderId="0" xfId="0" applyFill="1" applyBorder="1" applyAlignment="1">
      <alignment horizontal="center"/>
    </xf>
    <xf numFmtId="0" fontId="0" fillId="13" borderId="0" xfId="0" applyFill="1"/>
    <xf numFmtId="0" fontId="0" fillId="14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15" borderId="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10" borderId="2" xfId="0" applyFill="1" applyBorder="1"/>
    <xf numFmtId="0" fontId="10" fillId="0" borderId="20" xfId="0" applyFont="1" applyFill="1" applyBorder="1"/>
    <xf numFmtId="0" fontId="10" fillId="0" borderId="21" xfId="0" applyFont="1" applyFill="1" applyBorder="1"/>
    <xf numFmtId="176" fontId="1" fillId="0" borderId="37" xfId="1" applyNumberFormat="1" applyFill="1" applyBorder="1"/>
    <xf numFmtId="176" fontId="1" fillId="0" borderId="22" xfId="1" applyNumberFormat="1" applyFill="1" applyBorder="1"/>
    <xf numFmtId="0" fontId="10" fillId="8" borderId="13" xfId="0" applyFont="1" applyFill="1" applyBorder="1"/>
    <xf numFmtId="0" fontId="0" fillId="16" borderId="0" xfId="0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Fill="1"/>
    <xf numFmtId="0" fontId="1" fillId="0" borderId="0" xfId="0" applyFont="1"/>
    <xf numFmtId="0" fontId="0" fillId="0" borderId="0" xfId="0" applyAlignment="1">
      <alignment horizontal="right"/>
    </xf>
    <xf numFmtId="0" fontId="0" fillId="17" borderId="0" xfId="0" applyFill="1" applyBorder="1" applyAlignment="1">
      <alignment horizontal="center"/>
    </xf>
    <xf numFmtId="0" fontId="3" fillId="18" borderId="13" xfId="0" applyFont="1" applyFill="1" applyBorder="1"/>
    <xf numFmtId="0" fontId="1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40" xfId="0" applyNumberFormat="1" applyBorder="1" applyAlignment="1">
      <alignment vertical="top" wrapText="1"/>
    </xf>
    <xf numFmtId="0" fontId="0" fillId="0" borderId="41" xfId="0" applyNumberFormat="1" applyBorder="1" applyAlignment="1">
      <alignment vertical="top" wrapText="1"/>
    </xf>
    <xf numFmtId="0" fontId="1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41" xfId="0" applyNumberFormat="1" applyBorder="1" applyAlignment="1">
      <alignment horizontal="center" vertical="top" wrapText="1"/>
    </xf>
    <xf numFmtId="0" fontId="0" fillId="0" borderId="42" xfId="0" applyNumberFormat="1" applyBorder="1" applyAlignment="1">
      <alignment horizontal="center" vertical="top" wrapText="1"/>
    </xf>
    <xf numFmtId="0" fontId="3" fillId="0" borderId="11" xfId="0" applyFont="1" applyFill="1" applyBorder="1" applyAlignment="1">
      <alignment horizontal="right"/>
    </xf>
    <xf numFmtId="0" fontId="3" fillId="0" borderId="12" xfId="0" applyFont="1" applyFill="1" applyBorder="1"/>
    <xf numFmtId="0" fontId="0" fillId="18" borderId="0" xfId="0" applyFill="1"/>
    <xf numFmtId="0" fontId="0" fillId="18" borderId="1" xfId="0" applyFill="1" applyBorder="1"/>
    <xf numFmtId="0" fontId="3" fillId="18" borderId="43" xfId="0" applyFont="1" applyFill="1" applyBorder="1" applyAlignment="1">
      <alignment horizontal="center"/>
    </xf>
    <xf numFmtId="0" fontId="3" fillId="18" borderId="11" xfId="0" applyFont="1" applyFill="1" applyBorder="1" applyAlignment="1">
      <alignment horizontal="left"/>
    </xf>
    <xf numFmtId="0" fontId="4" fillId="18" borderId="44" xfId="0" applyFont="1" applyFill="1" applyBorder="1"/>
    <xf numFmtId="0" fontId="3" fillId="18" borderId="45" xfId="0" applyFont="1" applyFill="1" applyBorder="1"/>
    <xf numFmtId="0" fontId="4" fillId="18" borderId="45" xfId="0" applyFont="1" applyFill="1" applyBorder="1"/>
    <xf numFmtId="0" fontId="14" fillId="18" borderId="45" xfId="0" applyFont="1" applyFill="1" applyBorder="1"/>
    <xf numFmtId="0" fontId="3" fillId="18" borderId="46" xfId="0" applyFont="1" applyFill="1" applyBorder="1"/>
    <xf numFmtId="0" fontId="3" fillId="18" borderId="47" xfId="0" applyFont="1" applyFill="1" applyBorder="1"/>
    <xf numFmtId="0" fontId="3" fillId="18" borderId="21" xfId="0" applyFont="1" applyFill="1" applyBorder="1"/>
    <xf numFmtId="0" fontId="3" fillId="18" borderId="10" xfId="0" applyFont="1" applyFill="1" applyBorder="1"/>
    <xf numFmtId="0" fontId="3" fillId="18" borderId="0" xfId="0" applyFont="1" applyFill="1" applyBorder="1"/>
    <xf numFmtId="0" fontId="3" fillId="18" borderId="48" xfId="0" applyFont="1" applyFill="1" applyBorder="1"/>
    <xf numFmtId="0" fontId="17" fillId="2" borderId="49" xfId="0" applyFont="1" applyFill="1" applyBorder="1"/>
    <xf numFmtId="0" fontId="14" fillId="12" borderId="0" xfId="0" applyFont="1" applyFill="1" applyBorder="1" applyAlignment="1">
      <alignment horizontal="center"/>
    </xf>
    <xf numFmtId="0" fontId="0" fillId="19" borderId="0" xfId="0" applyFill="1" applyBorder="1" applyAlignment="1">
      <alignment horizontal="center"/>
    </xf>
    <xf numFmtId="0" fontId="0" fillId="0" borderId="37" xfId="0" applyBorder="1"/>
    <xf numFmtId="0" fontId="3" fillId="20" borderId="13" xfId="0" applyFont="1" applyFill="1" applyBorder="1"/>
    <xf numFmtId="0" fontId="10" fillId="2" borderId="49" xfId="0" applyFont="1" applyFill="1" applyBorder="1"/>
    <xf numFmtId="9" fontId="14" fillId="0" borderId="6" xfId="1" applyNumberFormat="1" applyFont="1" applyBorder="1"/>
    <xf numFmtId="0" fontId="14" fillId="0" borderId="5" xfId="0" applyFont="1" applyBorder="1" applyAlignment="1">
      <alignment horizontal="center"/>
    </xf>
    <xf numFmtId="0" fontId="0" fillId="18" borderId="50" xfId="0" applyFill="1" applyBorder="1"/>
    <xf numFmtId="0" fontId="3" fillId="18" borderId="6" xfId="0" applyFont="1" applyFill="1" applyBorder="1" applyAlignment="1">
      <alignment horizontal="center"/>
    </xf>
    <xf numFmtId="0" fontId="9" fillId="21" borderId="34" xfId="0" applyFont="1" applyFill="1" applyBorder="1" applyAlignment="1">
      <alignment horizontal="center" shrinkToFit="1"/>
    </xf>
    <xf numFmtId="0" fontId="14" fillId="0" borderId="45" xfId="0" applyFont="1" applyBorder="1" applyAlignment="1">
      <alignment horizontal="center" shrinkToFit="1"/>
    </xf>
    <xf numFmtId="0" fontId="18" fillId="3" borderId="10" xfId="0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3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14" fillId="18" borderId="50" xfId="0" applyFont="1" applyFill="1" applyBorder="1" applyAlignment="1">
      <alignment shrinkToFit="1"/>
    </xf>
    <xf numFmtId="176" fontId="16" fillId="6" borderId="36" xfId="1" applyNumberFormat="1" applyFont="1" applyFill="1" applyBorder="1"/>
    <xf numFmtId="0" fontId="0" fillId="0" borderId="45" xfId="0" applyFill="1" applyBorder="1" applyAlignment="1">
      <alignment horizontal="center"/>
    </xf>
    <xf numFmtId="0" fontId="4" fillId="3" borderId="12" xfId="0" applyFont="1" applyFill="1" applyBorder="1"/>
    <xf numFmtId="0" fontId="4" fillId="4" borderId="12" xfId="0" applyFont="1" applyFill="1" applyBorder="1"/>
    <xf numFmtId="38" fontId="4" fillId="3" borderId="12" xfId="2" applyFont="1" applyFill="1" applyBorder="1"/>
    <xf numFmtId="0" fontId="4" fillId="4" borderId="17" xfId="0" applyFont="1" applyFill="1" applyBorder="1"/>
    <xf numFmtId="0" fontId="4" fillId="3" borderId="5" xfId="0" applyFont="1" applyFill="1" applyBorder="1"/>
    <xf numFmtId="38" fontId="4" fillId="3" borderId="19" xfId="2" applyFont="1" applyFill="1" applyBorder="1"/>
    <xf numFmtId="3" fontId="4" fillId="4" borderId="5" xfId="0" applyNumberFormat="1" applyFont="1" applyFill="1" applyBorder="1"/>
    <xf numFmtId="38" fontId="4" fillId="4" borderId="19" xfId="0" applyNumberFormat="1" applyFont="1" applyFill="1" applyBorder="1"/>
    <xf numFmtId="0" fontId="14" fillId="18" borderId="5" xfId="0" applyFont="1" applyFill="1" applyBorder="1" applyAlignment="1">
      <alignment shrinkToFit="1"/>
    </xf>
    <xf numFmtId="9" fontId="14" fillId="0" borderId="6" xfId="1" applyNumberFormat="1" applyFont="1" applyBorder="1" applyAlignment="1">
      <alignment horizontal="center"/>
    </xf>
    <xf numFmtId="176" fontId="4" fillId="4" borderId="33" xfId="1" applyNumberFormat="1" applyFont="1" applyFill="1" applyBorder="1"/>
    <xf numFmtId="176" fontId="4" fillId="3" borderId="6" xfId="1" applyNumberFormat="1" applyFont="1" applyFill="1" applyBorder="1"/>
    <xf numFmtId="176" fontId="4" fillId="3" borderId="34" xfId="1" applyNumberFormat="1" applyFont="1" applyFill="1" applyBorder="1"/>
    <xf numFmtId="0" fontId="14" fillId="18" borderId="2" xfId="0" applyFont="1" applyFill="1" applyBorder="1" applyAlignment="1">
      <alignment shrinkToFit="1"/>
    </xf>
    <xf numFmtId="0" fontId="16" fillId="0" borderId="0" xfId="0" applyFont="1"/>
    <xf numFmtId="0" fontId="4" fillId="0" borderId="0" xfId="0" applyFont="1"/>
    <xf numFmtId="0" fontId="0" fillId="18" borderId="2" xfId="0" applyFont="1" applyFill="1" applyBorder="1" applyAlignment="1">
      <alignment shrinkToFit="1"/>
    </xf>
    <xf numFmtId="0" fontId="18" fillId="18" borderId="2" xfId="0" applyFont="1" applyFill="1" applyBorder="1" applyAlignment="1">
      <alignment shrinkToFit="1"/>
    </xf>
    <xf numFmtId="0" fontId="4" fillId="18" borderId="2" xfId="0" applyFont="1" applyFill="1" applyBorder="1" applyAlignment="1">
      <alignment shrinkToFit="1"/>
    </xf>
    <xf numFmtId="0" fontId="0" fillId="18" borderId="36" xfId="0" applyFont="1" applyFill="1" applyBorder="1" applyAlignment="1">
      <alignment shrinkToFit="1"/>
    </xf>
    <xf numFmtId="0" fontId="0" fillId="18" borderId="37" xfId="0" applyFont="1" applyFill="1" applyBorder="1" applyAlignment="1">
      <alignment shrinkToFit="1"/>
    </xf>
    <xf numFmtId="0" fontId="18" fillId="18" borderId="36" xfId="0" applyFont="1" applyFill="1" applyBorder="1" applyAlignment="1">
      <alignment shrinkToFit="1"/>
    </xf>
    <xf numFmtId="0" fontId="3" fillId="2" borderId="45" xfId="0" applyFont="1" applyFill="1" applyBorder="1"/>
    <xf numFmtId="0" fontId="3" fillId="2" borderId="2" xfId="0" applyFont="1" applyFill="1" applyBorder="1"/>
    <xf numFmtId="0" fontId="0" fillId="0" borderId="51" xfId="0" applyFill="1" applyBorder="1" applyAlignment="1">
      <alignment horizontal="center"/>
    </xf>
    <xf numFmtId="0" fontId="0" fillId="18" borderId="52" xfId="0" applyFont="1" applyFill="1" applyBorder="1" applyAlignment="1">
      <alignment shrinkToFit="1"/>
    </xf>
    <xf numFmtId="0" fontId="10" fillId="7" borderId="29" xfId="0" applyFont="1" applyFill="1" applyBorder="1"/>
    <xf numFmtId="0" fontId="3" fillId="2" borderId="53" xfId="0" applyFont="1" applyFill="1" applyBorder="1"/>
    <xf numFmtId="176" fontId="16" fillId="6" borderId="52" xfId="1" applyNumberFormat="1" applyFont="1" applyFill="1" applyBorder="1"/>
    <xf numFmtId="0" fontId="0" fillId="0" borderId="45" xfId="0" applyBorder="1" applyAlignment="1">
      <alignment horizontal="center"/>
    </xf>
    <xf numFmtId="0" fontId="3" fillId="18" borderId="54" xfId="0" applyFont="1" applyFill="1" applyBorder="1"/>
    <xf numFmtId="176" fontId="16" fillId="6" borderId="3" xfId="1" applyNumberFormat="1" applyFont="1" applyFill="1" applyBorder="1"/>
    <xf numFmtId="176" fontId="1" fillId="2" borderId="32" xfId="1" applyNumberFormat="1" applyFill="1" applyBorder="1"/>
    <xf numFmtId="176" fontId="1" fillId="2" borderId="0" xfId="1" applyNumberFormat="1" applyFill="1" applyBorder="1"/>
    <xf numFmtId="0" fontId="4" fillId="5" borderId="33" xfId="0" applyFont="1" applyFill="1" applyBorder="1" applyAlignment="1">
      <alignment horizontal="center" vertical="center"/>
    </xf>
    <xf numFmtId="38" fontId="4" fillId="4" borderId="17" xfId="0" applyNumberFormat="1" applyFont="1" applyFill="1" applyBorder="1"/>
    <xf numFmtId="176" fontId="4" fillId="4" borderId="55" xfId="1" applyNumberFormat="1" applyFont="1" applyFill="1" applyBorder="1"/>
    <xf numFmtId="0" fontId="5" fillId="3" borderId="0" xfId="0" applyFont="1" applyFill="1" applyBorder="1" applyAlignment="1">
      <alignment horizontal="center" vertical="center"/>
    </xf>
    <xf numFmtId="0" fontId="18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18" fillId="4" borderId="0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18" fillId="18" borderId="37" xfId="0" applyFont="1" applyFill="1" applyBorder="1" applyAlignment="1">
      <alignment shrinkToFit="1"/>
    </xf>
    <xf numFmtId="0" fontId="3" fillId="0" borderId="2" xfId="0" applyFont="1" applyFill="1" applyBorder="1"/>
    <xf numFmtId="9" fontId="14" fillId="0" borderId="0" xfId="1" applyNumberFormat="1" applyFont="1" applyBorder="1" applyAlignment="1">
      <alignment horizontal="center"/>
    </xf>
    <xf numFmtId="176" fontId="4" fillId="3" borderId="0" xfId="1" applyNumberFormat="1" applyFont="1" applyFill="1" applyBorder="1"/>
    <xf numFmtId="176" fontId="4" fillId="4" borderId="0" xfId="1" applyNumberFormat="1" applyFont="1" applyFill="1" applyBorder="1"/>
    <xf numFmtId="0" fontId="3" fillId="0" borderId="24" xfId="0" applyFont="1" applyFill="1" applyBorder="1"/>
    <xf numFmtId="0" fontId="10" fillId="0" borderId="25" xfId="0" applyFont="1" applyFill="1" applyBorder="1"/>
    <xf numFmtId="176" fontId="16" fillId="6" borderId="37" xfId="1" applyNumberFormat="1" applyFont="1" applyFill="1" applyBorder="1"/>
    <xf numFmtId="0" fontId="14" fillId="18" borderId="53" xfId="0" applyFont="1" applyFill="1" applyBorder="1" applyAlignment="1">
      <alignment shrinkToFit="1"/>
    </xf>
    <xf numFmtId="0" fontId="3" fillId="2" borderId="29" xfId="0" applyFont="1" applyFill="1" applyBorder="1" applyAlignment="1"/>
    <xf numFmtId="0" fontId="10" fillId="2" borderId="56" xfId="0" applyFont="1" applyFill="1" applyBorder="1"/>
    <xf numFmtId="0" fontId="0" fillId="0" borderId="54" xfId="0" applyBorder="1"/>
    <xf numFmtId="0" fontId="0" fillId="0" borderId="2" xfId="0" applyFill="1" applyBorder="1" applyAlignment="1">
      <alignment horizontal="center"/>
    </xf>
    <xf numFmtId="179" fontId="20" fillId="0" borderId="30" xfId="0" applyNumberFormat="1" applyFont="1" applyBorder="1"/>
    <xf numFmtId="179" fontId="3" fillId="0" borderId="30" xfId="0" applyNumberFormat="1" applyFont="1" applyBorder="1"/>
    <xf numFmtId="179" fontId="3" fillId="0" borderId="30" xfId="0" applyNumberFormat="1" applyFont="1" applyBorder="1" applyAlignment="1">
      <alignment horizontal="right"/>
    </xf>
    <xf numFmtId="179" fontId="10" fillId="22" borderId="30" xfId="0" applyNumberFormat="1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38" fontId="10" fillId="7" borderId="48" xfId="2" applyFont="1" applyFill="1" applyBorder="1"/>
    <xf numFmtId="38" fontId="3" fillId="2" borderId="49" xfId="2" applyFont="1" applyFill="1" applyBorder="1"/>
    <xf numFmtId="38" fontId="3" fillId="2" borderId="54" xfId="2" applyFont="1" applyFill="1" applyBorder="1"/>
    <xf numFmtId="176" fontId="16" fillId="6" borderId="32" xfId="1" applyNumberFormat="1" applyFont="1" applyFill="1" applyBorder="1"/>
    <xf numFmtId="38" fontId="6" fillId="21" borderId="30" xfId="2" applyFont="1" applyFill="1" applyBorder="1"/>
    <xf numFmtId="0" fontId="3" fillId="23" borderId="1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76" fontId="1" fillId="0" borderId="0" xfId="1" applyNumberFormat="1" applyFill="1" applyBorder="1"/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8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shrinkToFit="1"/>
    </xf>
    <xf numFmtId="0" fontId="5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shrinkToFit="1"/>
    </xf>
    <xf numFmtId="0" fontId="14" fillId="0" borderId="0" xfId="0" applyFont="1" applyFill="1" applyBorder="1" applyAlignment="1">
      <alignment horizontal="center" shrinkToFit="1"/>
    </xf>
    <xf numFmtId="0" fontId="14" fillId="0" borderId="0" xfId="0" applyFont="1" applyFill="1" applyBorder="1" applyAlignment="1">
      <alignment shrinkToFit="1"/>
    </xf>
    <xf numFmtId="0" fontId="10" fillId="0" borderId="0" xfId="0" applyFont="1" applyFill="1" applyBorder="1" applyAlignment="1">
      <alignment horizontal="right"/>
    </xf>
    <xf numFmtId="176" fontId="16" fillId="0" borderId="0" xfId="1" applyNumberFormat="1" applyFont="1" applyFill="1" applyBorder="1"/>
    <xf numFmtId="176" fontId="3" fillId="0" borderId="0" xfId="1" applyNumberFormat="1" applyFont="1" applyFill="1" applyBorder="1"/>
    <xf numFmtId="0" fontId="14" fillId="0" borderId="0" xfId="0" applyFont="1" applyFill="1" applyBorder="1" applyAlignment="1">
      <alignment horizontal="center"/>
    </xf>
    <xf numFmtId="0" fontId="4" fillId="0" borderId="0" xfId="0" applyFont="1" applyFill="1" applyBorder="1"/>
    <xf numFmtId="38" fontId="4" fillId="0" borderId="0" xfId="2" applyFont="1" applyFill="1" applyBorder="1"/>
    <xf numFmtId="3" fontId="4" fillId="0" borderId="0" xfId="0" applyNumberFormat="1" applyFont="1" applyFill="1" applyBorder="1"/>
    <xf numFmtId="38" fontId="4" fillId="0" borderId="0" xfId="0" applyNumberFormat="1" applyFont="1" applyFill="1" applyBorder="1"/>
    <xf numFmtId="9" fontId="14" fillId="0" borderId="0" xfId="1" applyNumberFormat="1" applyFont="1" applyFill="1" applyBorder="1" applyAlignment="1">
      <alignment horizontal="center"/>
    </xf>
    <xf numFmtId="176" fontId="4" fillId="0" borderId="0" xfId="1" applyNumberFormat="1" applyFont="1" applyFill="1" applyBorder="1"/>
    <xf numFmtId="0" fontId="16" fillId="0" borderId="0" xfId="0" applyFont="1" applyFill="1" applyBorder="1"/>
    <xf numFmtId="0" fontId="0" fillId="0" borderId="0" xfId="0" applyFont="1" applyFill="1" applyBorder="1" applyAlignment="1">
      <alignment shrinkToFit="1"/>
    </xf>
    <xf numFmtId="0" fontId="18" fillId="0" borderId="0" xfId="0" applyFont="1" applyFill="1" applyBorder="1" applyAlignment="1">
      <alignment shrinkToFit="1"/>
    </xf>
    <xf numFmtId="0" fontId="4" fillId="0" borderId="0" xfId="0" applyFont="1" applyFill="1" applyBorder="1" applyAlignment="1">
      <alignment shrinkToFit="1"/>
    </xf>
    <xf numFmtId="38" fontId="3" fillId="0" borderId="0" xfId="2" applyFont="1" applyFill="1" applyBorder="1"/>
    <xf numFmtId="38" fontId="10" fillId="0" borderId="0" xfId="2" applyFont="1" applyFill="1" applyBorder="1"/>
    <xf numFmtId="0" fontId="3" fillId="24" borderId="11" xfId="0" applyFont="1" applyFill="1" applyBorder="1" applyAlignment="1">
      <alignment horizontal="right"/>
    </xf>
    <xf numFmtId="3" fontId="4" fillId="4" borderId="5" xfId="0" applyNumberFormat="1" applyFont="1" applyFill="1" applyBorder="1" applyProtection="1">
      <protection locked="0"/>
    </xf>
    <xf numFmtId="38" fontId="4" fillId="4" borderId="19" xfId="0" applyNumberFormat="1" applyFont="1" applyFill="1" applyBorder="1" applyProtection="1">
      <protection locked="0"/>
    </xf>
    <xf numFmtId="38" fontId="10" fillId="25" borderId="48" xfId="2" applyFont="1" applyFill="1" applyBorder="1"/>
    <xf numFmtId="38" fontId="10" fillId="25" borderId="30" xfId="2" applyFont="1" applyFill="1" applyBorder="1"/>
    <xf numFmtId="0" fontId="3" fillId="0" borderId="50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3" fillId="24" borderId="13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0" fillId="18" borderId="6" xfId="0" applyFont="1" applyFill="1" applyBorder="1" applyAlignment="1">
      <alignment shrinkToFit="1"/>
    </xf>
    <xf numFmtId="0" fontId="3" fillId="0" borderId="10" xfId="0" applyFont="1" applyFill="1" applyBorder="1" applyAlignment="1">
      <alignment horizontal="right"/>
    </xf>
    <xf numFmtId="0" fontId="3" fillId="24" borderId="10" xfId="0" applyFont="1" applyFill="1" applyBorder="1" applyAlignment="1">
      <alignment horizontal="right"/>
    </xf>
    <xf numFmtId="0" fontId="3" fillId="2" borderId="10" xfId="0" applyFont="1" applyFill="1" applyBorder="1"/>
    <xf numFmtId="0" fontId="10" fillId="2" borderId="34" xfId="0" applyFont="1" applyFill="1" applyBorder="1"/>
    <xf numFmtId="0" fontId="3" fillId="0" borderId="6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38" fontId="3" fillId="2" borderId="57" xfId="2" applyFont="1" applyFill="1" applyBorder="1"/>
    <xf numFmtId="38" fontId="10" fillId="0" borderId="57" xfId="2" applyFont="1" applyFill="1" applyBorder="1"/>
    <xf numFmtId="0" fontId="8" fillId="7" borderId="33" xfId="0" applyFont="1" applyFill="1" applyBorder="1" applyAlignment="1">
      <alignment horizontal="center" shrinkToFit="1"/>
    </xf>
    <xf numFmtId="0" fontId="3" fillId="24" borderId="58" xfId="0" applyFont="1" applyFill="1" applyBorder="1" applyAlignment="1">
      <alignment horizontal="right"/>
    </xf>
    <xf numFmtId="0" fontId="3" fillId="24" borderId="21" xfId="0" applyFont="1" applyFill="1" applyBorder="1" applyAlignment="1">
      <alignment horizontal="right"/>
    </xf>
    <xf numFmtId="0" fontId="3" fillId="24" borderId="33" xfId="0" applyFont="1" applyFill="1" applyBorder="1" applyAlignment="1">
      <alignment horizontal="right"/>
    </xf>
    <xf numFmtId="38" fontId="10" fillId="25" borderId="7" xfId="2" applyFont="1" applyFill="1" applyBorder="1"/>
    <xf numFmtId="0" fontId="4" fillId="2" borderId="4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right"/>
    </xf>
    <xf numFmtId="0" fontId="3" fillId="0" borderId="45" xfId="0" applyFont="1" applyFill="1" applyBorder="1" applyAlignment="1">
      <alignment horizontal="right"/>
    </xf>
    <xf numFmtId="0" fontId="3" fillId="0" borderId="43" xfId="0" applyFont="1" applyFill="1" applyBorder="1" applyAlignment="1">
      <alignment horizontal="right"/>
    </xf>
    <xf numFmtId="38" fontId="3" fillId="2" borderId="48" xfId="2" applyFont="1" applyFill="1" applyBorder="1"/>
    <xf numFmtId="0" fontId="5" fillId="2" borderId="6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right"/>
    </xf>
    <xf numFmtId="0" fontId="3" fillId="2" borderId="6" xfId="0" applyFont="1" applyFill="1" applyBorder="1"/>
    <xf numFmtId="0" fontId="3" fillId="2" borderId="54" xfId="0" applyFont="1" applyFill="1" applyBorder="1"/>
    <xf numFmtId="38" fontId="10" fillId="25" borderId="31" xfId="2" applyFont="1" applyFill="1" applyBorder="1"/>
    <xf numFmtId="0" fontId="10" fillId="2" borderId="19" xfId="0" applyFont="1" applyFill="1" applyBorder="1" applyAlignment="1">
      <alignment horizontal="right"/>
    </xf>
    <xf numFmtId="0" fontId="0" fillId="18" borderId="4" xfId="0" applyFont="1" applyFill="1" applyBorder="1" applyAlignment="1">
      <alignment shrinkToFit="1"/>
    </xf>
    <xf numFmtId="38" fontId="3" fillId="2" borderId="59" xfId="2" applyFont="1" applyFill="1" applyBorder="1"/>
    <xf numFmtId="0" fontId="8" fillId="7" borderId="34" xfId="0" applyFont="1" applyFill="1" applyBorder="1" applyAlignment="1">
      <alignment horizontal="center" shrinkToFit="1"/>
    </xf>
    <xf numFmtId="0" fontId="3" fillId="24" borderId="16" xfId="0" applyFont="1" applyFill="1" applyBorder="1" applyAlignment="1">
      <alignment horizontal="right"/>
    </xf>
    <xf numFmtId="0" fontId="3" fillId="24" borderId="20" xfId="0" applyFont="1" applyFill="1" applyBorder="1" applyAlignment="1">
      <alignment horizontal="right"/>
    </xf>
    <xf numFmtId="0" fontId="3" fillId="24" borderId="34" xfId="0" applyFont="1" applyFill="1" applyBorder="1" applyAlignment="1">
      <alignment horizontal="right"/>
    </xf>
    <xf numFmtId="38" fontId="10" fillId="25" borderId="59" xfId="2" applyFont="1" applyFill="1" applyBorder="1"/>
    <xf numFmtId="0" fontId="3" fillId="0" borderId="60" xfId="0" applyFont="1" applyFill="1" applyBorder="1" applyAlignment="1">
      <alignment horizontal="right"/>
    </xf>
    <xf numFmtId="0" fontId="3" fillId="24" borderId="60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right"/>
    </xf>
    <xf numFmtId="0" fontId="3" fillId="24" borderId="12" xfId="0" applyFont="1" applyFill="1" applyBorder="1" applyAlignment="1">
      <alignment horizontal="right"/>
    </xf>
    <xf numFmtId="0" fontId="27" fillId="26" borderId="13" xfId="0" applyFont="1" applyFill="1" applyBorder="1" applyAlignment="1">
      <alignment horizontal="center" vertical="center"/>
    </xf>
    <xf numFmtId="0" fontId="28" fillId="0" borderId="66" xfId="0" applyFont="1" applyBorder="1" applyAlignment="1">
      <alignment vertical="center" wrapText="1"/>
    </xf>
    <xf numFmtId="0" fontId="28" fillId="0" borderId="66" xfId="0" applyFont="1" applyBorder="1" applyAlignment="1">
      <alignment horizontal="right" vertical="center" wrapText="1"/>
    </xf>
    <xf numFmtId="0" fontId="28" fillId="27" borderId="67" xfId="0" applyFont="1" applyFill="1" applyBorder="1" applyAlignment="1">
      <alignment vertical="center" wrapText="1"/>
    </xf>
    <xf numFmtId="0" fontId="0" fillId="27" borderId="0" xfId="0" applyFill="1"/>
    <xf numFmtId="0" fontId="28" fillId="28" borderId="67" xfId="0" applyFont="1" applyFill="1" applyBorder="1" applyAlignment="1">
      <alignment vertical="center" wrapText="1"/>
    </xf>
    <xf numFmtId="0" fontId="0" fillId="29" borderId="0" xfId="0" applyFill="1"/>
    <xf numFmtId="0" fontId="27" fillId="26" borderId="13" xfId="0" applyFont="1" applyFill="1" applyBorder="1" applyAlignment="1">
      <alignment horizontal="center" vertical="center"/>
    </xf>
    <xf numFmtId="0" fontId="28" fillId="24" borderId="67" xfId="0" applyFont="1" applyFill="1" applyBorder="1" applyAlignment="1">
      <alignment vertical="center" wrapText="1"/>
    </xf>
    <xf numFmtId="0" fontId="0" fillId="24" borderId="0" xfId="0" applyFill="1"/>
    <xf numFmtId="38" fontId="16" fillId="24" borderId="0" xfId="2" applyFont="1" applyFill="1"/>
    <xf numFmtId="38" fontId="16" fillId="29" borderId="0" xfId="2" applyFont="1" applyFill="1"/>
    <xf numFmtId="0" fontId="28" fillId="0" borderId="0" xfId="0" applyFont="1" applyFill="1" applyBorder="1" applyAlignment="1">
      <alignment vertical="center"/>
    </xf>
    <xf numFmtId="38" fontId="27" fillId="22" borderId="67" xfId="2" applyFont="1" applyFill="1" applyBorder="1" applyAlignment="1" applyProtection="1">
      <alignment horizontal="left" vertical="center" wrapText="1"/>
    </xf>
    <xf numFmtId="38" fontId="25" fillId="22" borderId="0" xfId="2" applyFont="1" applyFill="1" applyAlignment="1"/>
    <xf numFmtId="0" fontId="27" fillId="26" borderId="13" xfId="0" applyFont="1" applyFill="1" applyBorder="1" applyAlignment="1">
      <alignment horizontal="center" vertical="center"/>
    </xf>
    <xf numFmtId="0" fontId="28" fillId="0" borderId="66" xfId="0" applyFont="1" applyBorder="1" applyAlignment="1">
      <alignment vertical="center" wrapText="1"/>
    </xf>
    <xf numFmtId="0" fontId="28" fillId="0" borderId="66" xfId="0" applyFont="1" applyBorder="1" applyAlignment="1">
      <alignment horizontal="right" vertical="center" wrapText="1"/>
    </xf>
    <xf numFmtId="38" fontId="27" fillId="22" borderId="67" xfId="2" applyFont="1" applyFill="1" applyBorder="1" applyAlignment="1" applyProtection="1">
      <alignment horizontal="center" vertical="center" wrapText="1"/>
    </xf>
    <xf numFmtId="38" fontId="26" fillId="22" borderId="0" xfId="2" applyFont="1" applyFill="1" applyAlignment="1"/>
    <xf numFmtId="0" fontId="28" fillId="0" borderId="67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right" vertical="center" wrapText="1"/>
    </xf>
    <xf numFmtId="0" fontId="12" fillId="0" borderId="61" xfId="0" applyFont="1" applyBorder="1" applyAlignment="1" applyProtection="1">
      <alignment horizontal="left"/>
      <protection locked="0"/>
    </xf>
    <xf numFmtId="0" fontId="12" fillId="0" borderId="61" xfId="0" applyFont="1" applyBorder="1" applyAlignment="1" applyProtection="1">
      <alignment horizontal="right"/>
      <protection locked="0"/>
    </xf>
    <xf numFmtId="0" fontId="14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14" fillId="4" borderId="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4" fillId="4" borderId="58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57" fontId="10" fillId="0" borderId="58" xfId="0" applyNumberFormat="1" applyFont="1" applyFill="1" applyBorder="1" applyAlignment="1" applyProtection="1">
      <alignment horizontal="center"/>
      <protection locked="0"/>
    </xf>
    <xf numFmtId="57" fontId="10" fillId="0" borderId="1" xfId="0" applyNumberFormat="1" applyFont="1" applyFill="1" applyBorder="1" applyAlignment="1" applyProtection="1">
      <alignment horizontal="center"/>
      <protection locked="0"/>
    </xf>
    <xf numFmtId="0" fontId="7" fillId="2" borderId="11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58" xfId="0" applyFont="1" applyFill="1" applyBorder="1" applyAlignment="1">
      <alignment horizontal="center"/>
    </xf>
    <xf numFmtId="0" fontId="14" fillId="0" borderId="65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3" borderId="58" xfId="0" applyFont="1" applyFill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4" fillId="4" borderId="62" xfId="0" applyFont="1" applyFill="1" applyBorder="1" applyAlignment="1">
      <alignment horizontal="center" vertical="center"/>
    </xf>
    <xf numFmtId="0" fontId="4" fillId="4" borderId="64" xfId="0" applyFont="1" applyFill="1" applyBorder="1" applyAlignment="1">
      <alignment horizontal="center" vertical="center"/>
    </xf>
    <xf numFmtId="0" fontId="4" fillId="4" borderId="6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57" fontId="10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57" fontId="10" fillId="0" borderId="63" xfId="0" applyNumberFormat="1" applyFont="1" applyFill="1" applyBorder="1" applyAlignment="1" applyProtection="1">
      <alignment horizontal="center"/>
      <protection locked="0"/>
    </xf>
    <xf numFmtId="57" fontId="10" fillId="0" borderId="64" xfId="0" applyNumberFormat="1" applyFont="1" applyFill="1" applyBorder="1" applyAlignment="1" applyProtection="1">
      <alignment horizontal="center"/>
      <protection locked="0"/>
    </xf>
    <xf numFmtId="0" fontId="14" fillId="3" borderId="1" xfId="0" applyFont="1" applyFill="1" applyBorder="1" applyAlignment="1">
      <alignment horizontal="center" vertical="center"/>
    </xf>
    <xf numFmtId="0" fontId="14" fillId="4" borderId="63" xfId="0" applyFont="1" applyFill="1" applyBorder="1" applyAlignment="1">
      <alignment horizontal="center" vertical="center"/>
    </xf>
    <xf numFmtId="0" fontId="14" fillId="0" borderId="6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7" fillId="2" borderId="63" xfId="0" applyFont="1" applyFill="1" applyBorder="1" applyAlignment="1">
      <alignment horizontal="center"/>
    </xf>
    <xf numFmtId="57" fontId="10" fillId="0" borderId="62" xfId="0" applyNumberFormat="1" applyFont="1" applyFill="1" applyBorder="1" applyAlignment="1" applyProtection="1">
      <alignment horizontal="center"/>
      <protection locked="0"/>
    </xf>
    <xf numFmtId="0" fontId="7" fillId="2" borderId="50" xfId="0" applyFont="1" applyFill="1" applyBorder="1" applyAlignment="1">
      <alignment horizontal="center"/>
    </xf>
    <xf numFmtId="57" fontId="10" fillId="0" borderId="58" xfId="0" applyNumberFormat="1" applyFont="1" applyFill="1" applyBorder="1" applyAlignment="1">
      <alignment horizontal="center"/>
    </xf>
    <xf numFmtId="57" fontId="10" fillId="0" borderId="1" xfId="0" applyNumberFormat="1" applyFont="1" applyFill="1" applyBorder="1" applyAlignment="1">
      <alignment horizontal="center"/>
    </xf>
    <xf numFmtId="0" fontId="12" fillId="0" borderId="61" xfId="0" applyFont="1" applyBorder="1" applyAlignment="1">
      <alignment horizontal="right"/>
    </xf>
    <xf numFmtId="0" fontId="4" fillId="0" borderId="6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0" fillId="3" borderId="58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6" fillId="4" borderId="62" xfId="0" applyFont="1" applyFill="1" applyBorder="1" applyAlignment="1">
      <alignment horizontal="center" vertical="center"/>
    </xf>
    <xf numFmtId="0" fontId="6" fillId="4" borderId="63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3" fillId="13" borderId="0" xfId="0" applyFont="1" applyFill="1" applyAlignment="1">
      <alignment horizontal="center"/>
    </xf>
    <xf numFmtId="0" fontId="0" fillId="0" borderId="65" xfId="0" applyBorder="1" applyAlignment="1">
      <alignment horizontal="center"/>
    </xf>
    <xf numFmtId="0" fontId="0" fillId="0" borderId="5" xfId="0" applyBorder="1" applyAlignment="1">
      <alignment horizontal="center"/>
    </xf>
    <xf numFmtId="57" fontId="10" fillId="7" borderId="58" xfId="0" applyNumberFormat="1" applyFont="1" applyFill="1" applyBorder="1" applyAlignment="1">
      <alignment horizontal="center"/>
    </xf>
    <xf numFmtId="57" fontId="10" fillId="7" borderId="1" xfId="0" applyNumberFormat="1" applyFont="1" applyFill="1" applyBorder="1" applyAlignment="1">
      <alignment horizont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calcChain" Target="calcChain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theme" Target="theme/theme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emf"/><Relationship Id="rId1" Type="http://schemas.openxmlformats.org/officeDocument/2006/relationships/image" Target="../media/image13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emf"/><Relationship Id="rId1" Type="http://schemas.openxmlformats.org/officeDocument/2006/relationships/image" Target="../media/image23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emf"/><Relationship Id="rId1" Type="http://schemas.openxmlformats.org/officeDocument/2006/relationships/image" Target="../media/image3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emf"/><Relationship Id="rId1" Type="http://schemas.openxmlformats.org/officeDocument/2006/relationships/image" Target="../media/image35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0.emf"/><Relationship Id="rId1" Type="http://schemas.openxmlformats.org/officeDocument/2006/relationships/image" Target="../media/image39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4.emf"/><Relationship Id="rId1" Type="http://schemas.openxmlformats.org/officeDocument/2006/relationships/image" Target="../media/image43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e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7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9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2.emf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4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6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7.e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8.emf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0.emf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emf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3.e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4.emf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6.e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7.emf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8.emf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9.emf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0.emf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1.emf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2.emf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4.emf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6.emf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emf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9.emf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0.emf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1.emf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2.emf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3.emf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4.emf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5.emf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6.emf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8.emf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0.emf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1.emf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3.emf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5.emf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7.emf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9.emf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1.emf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3.emf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5.emf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7.emf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9.emf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1.emf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3.emf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5.emf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7.emf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9.emf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1.emf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3.emf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5.emf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7.emf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9.emf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1.emf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3.emf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emf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7.emf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9.emf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0.emf"/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0.emf"/><Relationship Id="rId1" Type="http://schemas.openxmlformats.org/officeDocument/2006/relationships/image" Target="../media/image19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6.emf"/><Relationship Id="rId1" Type="http://schemas.openxmlformats.org/officeDocument/2006/relationships/image" Target="../media/image25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8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4.emf"/><Relationship Id="rId1" Type="http://schemas.openxmlformats.org/officeDocument/2006/relationships/image" Target="../media/image33.emf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8.emf"/><Relationship Id="rId1" Type="http://schemas.openxmlformats.org/officeDocument/2006/relationships/image" Target="../media/image37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2.emf"/><Relationship Id="rId1" Type="http://schemas.openxmlformats.org/officeDocument/2006/relationships/image" Target="../media/image41.emf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6.emf"/><Relationship Id="rId1" Type="http://schemas.openxmlformats.org/officeDocument/2006/relationships/image" Target="../media/image45.emf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8.emf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0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52.emf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54.emf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56.emf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58.emf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0.emf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3.emf"/></Relationships>
</file>

<file path=xl/drawings/_rels/vmlDrawing2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5.emf"/></Relationships>
</file>

<file path=xl/drawings/_rels/vmlDrawing2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9.emf"/></Relationships>
</file>

<file path=xl/drawings/_rels/vmlDrawing2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1.emf"/></Relationships>
</file>

<file path=xl/drawings/_rels/vmlDrawing2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5.emf"/></Relationships>
</file>

<file path=xl/drawings/_rels/vmlDrawing26.vml.rels><?xml version="1.0" encoding="UTF-8" standalone="yes"?>
<Relationships xmlns="http://schemas.openxmlformats.org/package/2006/relationships"><Relationship Id="rId1" Type="http://schemas.openxmlformats.org/officeDocument/2006/relationships/image" Target="../media/image83.emf"/></Relationships>
</file>

<file path=xl/drawings/_rels/vmlDrawing27.vml.rels><?xml version="1.0" encoding="UTF-8" standalone="yes"?>
<Relationships xmlns="http://schemas.openxmlformats.org/package/2006/relationships"><Relationship Id="rId1" Type="http://schemas.openxmlformats.org/officeDocument/2006/relationships/image" Target="../media/image85.emf"/></Relationships>
</file>

<file path=xl/drawings/_rels/vmlDrawing28.vml.rels><?xml version="1.0" encoding="UTF-8" standalone="yes"?>
<Relationships xmlns="http://schemas.openxmlformats.org/package/2006/relationships"><Relationship Id="rId1" Type="http://schemas.openxmlformats.org/officeDocument/2006/relationships/image" Target="../media/image87.emf"/></Relationships>
</file>

<file path=xl/drawings/_rels/vmlDrawing29.vml.rels><?xml version="1.0" encoding="UTF-8" standalone="yes"?>
<Relationships xmlns="http://schemas.openxmlformats.org/package/2006/relationships"><Relationship Id="rId1" Type="http://schemas.openxmlformats.org/officeDocument/2006/relationships/image" Target="../media/image97.emf"/></Relationships>
</file>

<file path=xl/drawings/_rels/vmlDrawing30.vml.rels><?xml version="1.0" encoding="UTF-8" standalone="yes"?>
<Relationships xmlns="http://schemas.openxmlformats.org/package/2006/relationships"><Relationship Id="rId1" Type="http://schemas.openxmlformats.org/officeDocument/2006/relationships/image" Target="../media/image99.emf"/></Relationships>
</file>

<file path=xl/drawings/_rels/vmlDrawing3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2.emf"/></Relationships>
</file>

<file path=xl/drawings/_rels/vmlDrawing3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4.emf"/></Relationships>
</file>

<file path=xl/drawings/_rels/vmlDrawing3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6.emf"/></Relationships>
</file>

<file path=xl/drawings/_rels/vmlDrawing3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8.emf"/></Relationships>
</file>

<file path=xl/drawings/_rels/vmlDrawing3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0.emf"/></Relationships>
</file>

<file path=xl/drawings/_rels/vmlDrawing3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2.emf"/></Relationships>
</file>

<file path=xl/drawings/_rels/vmlDrawing3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4.emf"/></Relationships>
</file>

<file path=xl/drawings/_rels/vmlDrawing3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emf"/></Relationships>
</file>

<file path=xl/drawings/_rels/vmlDrawing3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emf"/></Relationships>
</file>

<file path=xl/drawings/_rels/vmlDrawing4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0.emf"/></Relationships>
</file>

<file path=xl/drawings/_rels/vmlDrawing4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2.emf"/></Relationships>
</file>

<file path=xl/drawings/_rels/vmlDrawing4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4.emf"/></Relationships>
</file>

<file path=xl/drawings/_rels/vmlDrawing4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6.emf"/></Relationships>
</file>

<file path=xl/drawings/_rels/vmlDrawing4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8.emf"/></Relationships>
</file>

<file path=xl/drawings/_rels/vmlDrawing4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0.emf"/></Relationships>
</file>

<file path=xl/drawings/_rels/vmlDrawing4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2.emf"/></Relationships>
</file>

<file path=xl/drawings/_rels/vmlDrawing4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4.emf"/></Relationships>
</file>

<file path=xl/drawings/_rels/vmlDrawing4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6.emf"/></Relationships>
</file>

<file path=xl/drawings/_rels/vmlDrawing4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8.emf"/></Relationships>
</file>

<file path=xl/drawings/_rels/vmlDrawing5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0.emf"/></Relationships>
</file>

<file path=xl/drawings/_rels/vmlDrawing5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2.emf"/></Relationships>
</file>

<file path=xl/drawings/_rels/vmlDrawing5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4.emf"/></Relationships>
</file>

<file path=xl/drawings/_rels/vmlDrawing5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6.emf"/></Relationships>
</file>

<file path=xl/drawings/_rels/vmlDrawing5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8.emf"/></Relationships>
</file>

<file path=xl/drawings/_rels/vmlDrawing5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50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30210" name="図 2">
              <a:extLst>
                <a:ext uri="{FF2B5EF4-FFF2-40B4-BE49-F238E27FC236}">
                  <a16:creationId xmlns:a16="http://schemas.microsoft.com/office/drawing/2014/main" id="{CEC322A1-8EAF-C1B1-FE9E-99F14178A7C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3021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30211" name="図 2">
              <a:extLst>
                <a:ext uri="{FF2B5EF4-FFF2-40B4-BE49-F238E27FC236}">
                  <a16:creationId xmlns:a16="http://schemas.microsoft.com/office/drawing/2014/main" id="{FCB73CB9-B3ED-551F-FAE3-C753CFFED30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30217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47625</xdr:rowOff>
        </xdr:to>
        <xdr:pic>
          <xdr:nvPicPr>
            <xdr:cNvPr id="430212" name="図 2">
              <a:extLst>
                <a:ext uri="{FF2B5EF4-FFF2-40B4-BE49-F238E27FC236}">
                  <a16:creationId xmlns:a16="http://schemas.microsoft.com/office/drawing/2014/main" id="{E188B091-C2F3-2635-DA29-8499801DE40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3021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9237" name="図 2">
              <a:extLst>
                <a:ext uri="{FF2B5EF4-FFF2-40B4-BE49-F238E27FC236}">
                  <a16:creationId xmlns:a16="http://schemas.microsoft.com/office/drawing/2014/main" id="{F897A970-D18F-11CA-3EDB-5B09E4C96A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924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9238" name="図 2">
              <a:extLst>
                <a:ext uri="{FF2B5EF4-FFF2-40B4-BE49-F238E27FC236}">
                  <a16:creationId xmlns:a16="http://schemas.microsoft.com/office/drawing/2014/main" id="{C5071D16-44B7-3497-EE1E-6ED989FE3FA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924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47625</xdr:rowOff>
        </xdr:to>
        <xdr:pic>
          <xdr:nvPicPr>
            <xdr:cNvPr id="429239" name="図 2">
              <a:extLst>
                <a:ext uri="{FF2B5EF4-FFF2-40B4-BE49-F238E27FC236}">
                  <a16:creationId xmlns:a16="http://schemas.microsoft.com/office/drawing/2014/main" id="{1B464176-32CE-ACFF-4B33-485366B1612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924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0" y="10725150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8231" name="図 2">
              <a:extLst>
                <a:ext uri="{FF2B5EF4-FFF2-40B4-BE49-F238E27FC236}">
                  <a16:creationId xmlns:a16="http://schemas.microsoft.com/office/drawing/2014/main" id="{938DD878-049F-07D7-603E-F4EB821339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823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1191875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8232" name="図 2">
              <a:extLst>
                <a:ext uri="{FF2B5EF4-FFF2-40B4-BE49-F238E27FC236}">
                  <a16:creationId xmlns:a16="http://schemas.microsoft.com/office/drawing/2014/main" id="{38042372-C437-3150-26EF-E7778380451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823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1191875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47625</xdr:rowOff>
        </xdr:to>
        <xdr:pic>
          <xdr:nvPicPr>
            <xdr:cNvPr id="428233" name="図 2">
              <a:extLst>
                <a:ext uri="{FF2B5EF4-FFF2-40B4-BE49-F238E27FC236}">
                  <a16:creationId xmlns:a16="http://schemas.microsoft.com/office/drawing/2014/main" id="{41E14375-4C68-5785-A55F-B4A47F56AE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823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1191875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7289" name="図 2">
              <a:extLst>
                <a:ext uri="{FF2B5EF4-FFF2-40B4-BE49-F238E27FC236}">
                  <a16:creationId xmlns:a16="http://schemas.microsoft.com/office/drawing/2014/main" id="{3F98239B-4ED9-C5E6-7505-F7F27A1FBCF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729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7290" name="図 2">
              <a:extLst>
                <a:ext uri="{FF2B5EF4-FFF2-40B4-BE49-F238E27FC236}">
                  <a16:creationId xmlns:a16="http://schemas.microsoft.com/office/drawing/2014/main" id="{B8DD4F88-DB13-4146-0CEA-72B02EFFBC3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7298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47625</xdr:rowOff>
        </xdr:to>
        <xdr:pic>
          <xdr:nvPicPr>
            <xdr:cNvPr id="427291" name="図 2">
              <a:extLst>
                <a:ext uri="{FF2B5EF4-FFF2-40B4-BE49-F238E27FC236}">
                  <a16:creationId xmlns:a16="http://schemas.microsoft.com/office/drawing/2014/main" id="{E936647B-158C-DB83-6958-1987D2EAAAA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729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9525</xdr:rowOff>
        </xdr:from>
        <xdr:to>
          <xdr:col>33</xdr:col>
          <xdr:colOff>76200</xdr:colOff>
          <xdr:row>65</xdr:row>
          <xdr:rowOff>47625</xdr:rowOff>
        </xdr:to>
        <xdr:pic>
          <xdr:nvPicPr>
            <xdr:cNvPr id="427292" name="図 2">
              <a:extLst>
                <a:ext uri="{FF2B5EF4-FFF2-40B4-BE49-F238E27FC236}">
                  <a16:creationId xmlns:a16="http://schemas.microsoft.com/office/drawing/2014/main" id="{81D06512-36BD-DF04-9EC1-8C50B37C7A9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730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906125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6289" name="図 2">
              <a:extLst>
                <a:ext uri="{FF2B5EF4-FFF2-40B4-BE49-F238E27FC236}">
                  <a16:creationId xmlns:a16="http://schemas.microsoft.com/office/drawing/2014/main" id="{73F5E96A-F6D7-6177-0C8F-591F9461CD9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629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6290" name="図 2">
              <a:extLst>
                <a:ext uri="{FF2B5EF4-FFF2-40B4-BE49-F238E27FC236}">
                  <a16:creationId xmlns:a16="http://schemas.microsoft.com/office/drawing/2014/main" id="{175D401B-664C-0B75-69C5-7CF66DA76D0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629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47625</xdr:rowOff>
        </xdr:to>
        <xdr:pic>
          <xdr:nvPicPr>
            <xdr:cNvPr id="426291" name="図 2">
              <a:extLst>
                <a:ext uri="{FF2B5EF4-FFF2-40B4-BE49-F238E27FC236}">
                  <a16:creationId xmlns:a16="http://schemas.microsoft.com/office/drawing/2014/main" id="{3316F7FD-2245-FD7E-00C3-9FEDF078ACE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629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9525</xdr:rowOff>
        </xdr:from>
        <xdr:to>
          <xdr:col>33</xdr:col>
          <xdr:colOff>76200</xdr:colOff>
          <xdr:row>65</xdr:row>
          <xdr:rowOff>47625</xdr:rowOff>
        </xdr:to>
        <xdr:pic>
          <xdr:nvPicPr>
            <xdr:cNvPr id="426292" name="図 2">
              <a:extLst>
                <a:ext uri="{FF2B5EF4-FFF2-40B4-BE49-F238E27FC236}">
                  <a16:creationId xmlns:a16="http://schemas.microsoft.com/office/drawing/2014/main" id="{3424708C-C6EB-426D-16AB-3F6EE8E5697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630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906125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5236" name="図 2">
              <a:extLst>
                <a:ext uri="{FF2B5EF4-FFF2-40B4-BE49-F238E27FC236}">
                  <a16:creationId xmlns:a16="http://schemas.microsoft.com/office/drawing/2014/main" id="{0864D725-EA4D-8812-4A98-F2C46338682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524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38100</xdr:rowOff>
        </xdr:to>
        <xdr:pic>
          <xdr:nvPicPr>
            <xdr:cNvPr id="425237" name="図 2">
              <a:extLst>
                <a:ext uri="{FF2B5EF4-FFF2-40B4-BE49-F238E27FC236}">
                  <a16:creationId xmlns:a16="http://schemas.microsoft.com/office/drawing/2014/main" id="{17475A23-FD42-DA75-851E-3951651FA35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524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76200</xdr:colOff>
          <xdr:row>64</xdr:row>
          <xdr:rowOff>47625</xdr:rowOff>
        </xdr:to>
        <xdr:pic>
          <xdr:nvPicPr>
            <xdr:cNvPr id="425238" name="図 2">
              <a:extLst>
                <a:ext uri="{FF2B5EF4-FFF2-40B4-BE49-F238E27FC236}">
                  <a16:creationId xmlns:a16="http://schemas.microsoft.com/office/drawing/2014/main" id="{DA64C089-3C17-6AA0-D21C-3F9CE15394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524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32</xdr:col>
          <xdr:colOff>361950</xdr:colOff>
          <xdr:row>64</xdr:row>
          <xdr:rowOff>38100</xdr:rowOff>
        </xdr:to>
        <xdr:pic>
          <xdr:nvPicPr>
            <xdr:cNvPr id="424137" name="図 2">
              <a:extLst>
                <a:ext uri="{FF2B5EF4-FFF2-40B4-BE49-F238E27FC236}">
                  <a16:creationId xmlns:a16="http://schemas.microsoft.com/office/drawing/2014/main" id="{D1F698E0-C1F9-73CD-1B55-9D28AEABF72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414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32</xdr:col>
          <xdr:colOff>361950</xdr:colOff>
          <xdr:row>64</xdr:row>
          <xdr:rowOff>38100</xdr:rowOff>
        </xdr:to>
        <xdr:pic>
          <xdr:nvPicPr>
            <xdr:cNvPr id="424138" name="図 2">
              <a:extLst>
                <a:ext uri="{FF2B5EF4-FFF2-40B4-BE49-F238E27FC236}">
                  <a16:creationId xmlns:a16="http://schemas.microsoft.com/office/drawing/2014/main" id="{82AE8CE9-6D90-DA47-FFFD-79BB8BE9CD3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4142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39150" cy="9334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47625</xdr:rowOff>
        </xdr:to>
        <xdr:pic>
          <xdr:nvPicPr>
            <xdr:cNvPr id="422103" name="図 2">
              <a:extLst>
                <a:ext uri="{FF2B5EF4-FFF2-40B4-BE49-F238E27FC236}">
                  <a16:creationId xmlns:a16="http://schemas.microsoft.com/office/drawing/2014/main" id="{01AB6CA7-19BC-F130-3A8A-6B6C92A273B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210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86775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47625</xdr:rowOff>
        </xdr:to>
        <xdr:pic>
          <xdr:nvPicPr>
            <xdr:cNvPr id="422104" name="図 2">
              <a:extLst>
                <a:ext uri="{FF2B5EF4-FFF2-40B4-BE49-F238E27FC236}">
                  <a16:creationId xmlns:a16="http://schemas.microsoft.com/office/drawing/2014/main" id="{BDC8A1ED-20A0-B6B3-6D8D-4E1DDE9C9EA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210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86775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47625</xdr:rowOff>
        </xdr:to>
        <xdr:pic>
          <xdr:nvPicPr>
            <xdr:cNvPr id="420975" name="図 2">
              <a:extLst>
                <a:ext uri="{FF2B5EF4-FFF2-40B4-BE49-F238E27FC236}">
                  <a16:creationId xmlns:a16="http://schemas.microsoft.com/office/drawing/2014/main" id="{92849EA0-1270-0A88-CCDC-6426A192FD5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097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86775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57150</xdr:rowOff>
        </xdr:to>
        <xdr:pic>
          <xdr:nvPicPr>
            <xdr:cNvPr id="420183" name="図 2">
              <a:extLst>
                <a:ext uri="{FF2B5EF4-FFF2-40B4-BE49-F238E27FC236}">
                  <a16:creationId xmlns:a16="http://schemas.microsoft.com/office/drawing/2014/main" id="{8531B470-9237-16D5-B1C0-30D517DE791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018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86775" cy="952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57150</xdr:rowOff>
        </xdr:to>
        <xdr:pic>
          <xdr:nvPicPr>
            <xdr:cNvPr id="420184" name="図 2">
              <a:extLst>
                <a:ext uri="{FF2B5EF4-FFF2-40B4-BE49-F238E27FC236}">
                  <a16:creationId xmlns:a16="http://schemas.microsoft.com/office/drawing/2014/main" id="{4EDEDFB3-A90E-9360-8FA4-B5D609A8329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019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86775" cy="952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57150</xdr:rowOff>
        </xdr:to>
        <xdr:pic>
          <xdr:nvPicPr>
            <xdr:cNvPr id="420185" name="図 2">
              <a:extLst>
                <a:ext uri="{FF2B5EF4-FFF2-40B4-BE49-F238E27FC236}">
                  <a16:creationId xmlns:a16="http://schemas.microsoft.com/office/drawing/2014/main" id="{76868847-9D87-CFC9-615F-443BDFD4B96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20191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86775" cy="952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57150</xdr:rowOff>
        </xdr:to>
        <xdr:pic>
          <xdr:nvPicPr>
            <xdr:cNvPr id="419051" name="図 2">
              <a:extLst>
                <a:ext uri="{FF2B5EF4-FFF2-40B4-BE49-F238E27FC236}">
                  <a16:creationId xmlns:a16="http://schemas.microsoft.com/office/drawing/2014/main" id="{5A384319-2B6C-320D-7218-A95DBD92648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905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725150"/>
              <a:ext cx="8486775" cy="952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9525</xdr:rowOff>
        </xdr:from>
        <xdr:to>
          <xdr:col>33</xdr:col>
          <xdr:colOff>123825</xdr:colOff>
          <xdr:row>64</xdr:row>
          <xdr:rowOff>57150</xdr:rowOff>
        </xdr:to>
        <xdr:pic>
          <xdr:nvPicPr>
            <xdr:cNvPr id="419052" name="図 2">
              <a:extLst>
                <a:ext uri="{FF2B5EF4-FFF2-40B4-BE49-F238E27FC236}">
                  <a16:creationId xmlns:a16="http://schemas.microsoft.com/office/drawing/2014/main" id="{B2B314F6-8A82-0C63-44F5-9E81218200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9056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0" y="10725150"/>
              <a:ext cx="8486775" cy="952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56</xdr:row>
          <xdr:rowOff>76200</xdr:rowOff>
        </xdr:from>
        <xdr:to>
          <xdr:col>33</xdr:col>
          <xdr:colOff>200025</xdr:colOff>
          <xdr:row>61</xdr:row>
          <xdr:rowOff>133350</xdr:rowOff>
        </xdr:to>
        <xdr:pic>
          <xdr:nvPicPr>
            <xdr:cNvPr id="418162" name="図 2">
              <a:extLst>
                <a:ext uri="{FF2B5EF4-FFF2-40B4-BE49-F238E27FC236}">
                  <a16:creationId xmlns:a16="http://schemas.microsoft.com/office/drawing/2014/main" id="{331DFD3F-CDED-373E-48DD-44FD3D7761F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816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267950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58</xdr:row>
          <xdr:rowOff>104775</xdr:rowOff>
        </xdr:from>
        <xdr:to>
          <xdr:col>33</xdr:col>
          <xdr:colOff>200025</xdr:colOff>
          <xdr:row>63</xdr:row>
          <xdr:rowOff>142875</xdr:rowOff>
        </xdr:to>
        <xdr:pic>
          <xdr:nvPicPr>
            <xdr:cNvPr id="418163" name="図 2">
              <a:extLst>
                <a:ext uri="{FF2B5EF4-FFF2-40B4-BE49-F238E27FC236}">
                  <a16:creationId xmlns:a16="http://schemas.microsoft.com/office/drawing/2014/main" id="{1AC92F3B-B7C4-90D9-8168-96158912FB0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8169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7625" y="10639425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58</xdr:row>
          <xdr:rowOff>104775</xdr:rowOff>
        </xdr:from>
        <xdr:to>
          <xdr:col>33</xdr:col>
          <xdr:colOff>200025</xdr:colOff>
          <xdr:row>63</xdr:row>
          <xdr:rowOff>142875</xdr:rowOff>
        </xdr:to>
        <xdr:pic>
          <xdr:nvPicPr>
            <xdr:cNvPr id="418164" name="図 2">
              <a:extLst>
                <a:ext uri="{FF2B5EF4-FFF2-40B4-BE49-F238E27FC236}">
                  <a16:creationId xmlns:a16="http://schemas.microsoft.com/office/drawing/2014/main" id="{DF2A419E-58C9-D488-5D4E-DF89D06E223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8170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7625" y="10639425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56</xdr:row>
          <xdr:rowOff>76200</xdr:rowOff>
        </xdr:from>
        <xdr:to>
          <xdr:col>33</xdr:col>
          <xdr:colOff>200025</xdr:colOff>
          <xdr:row>61</xdr:row>
          <xdr:rowOff>133350</xdr:rowOff>
        </xdr:to>
        <xdr:pic>
          <xdr:nvPicPr>
            <xdr:cNvPr id="417029" name="図 2">
              <a:extLst>
                <a:ext uri="{FF2B5EF4-FFF2-40B4-BE49-F238E27FC236}">
                  <a16:creationId xmlns:a16="http://schemas.microsoft.com/office/drawing/2014/main" id="{78A502B2-5C3E-65AD-8A11-5ADD6B5E5CF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703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277475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58</xdr:row>
          <xdr:rowOff>104775</xdr:rowOff>
        </xdr:from>
        <xdr:to>
          <xdr:col>33</xdr:col>
          <xdr:colOff>200025</xdr:colOff>
          <xdr:row>63</xdr:row>
          <xdr:rowOff>142875</xdr:rowOff>
        </xdr:to>
        <xdr:pic>
          <xdr:nvPicPr>
            <xdr:cNvPr id="417030" name="図 2">
              <a:extLst>
                <a:ext uri="{FF2B5EF4-FFF2-40B4-BE49-F238E27FC236}">
                  <a16:creationId xmlns:a16="http://schemas.microsoft.com/office/drawing/2014/main" id="{09748E59-7029-DE49-4D28-1C9F33BAB9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7034"/>
                </a:ext>
              </a:extLst>
            </xdr:cNvPicPr>
          </xdr:nvPicPr>
          <xdr:blipFill>
            <a:blip xmlns:r="http://schemas.openxmlformats.org/officeDocument/2006/relationships" r:embed="rId2"/>
            <a:srcRect/>
            <a:stretch>
              <a:fillRect/>
            </a:stretch>
          </xdr:blipFill>
          <xdr:spPr bwMode="auto">
            <a:xfrm>
              <a:off x="47625" y="10648950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56</xdr:row>
          <xdr:rowOff>76200</xdr:rowOff>
        </xdr:from>
        <xdr:to>
          <xdr:col>33</xdr:col>
          <xdr:colOff>200025</xdr:colOff>
          <xdr:row>61</xdr:row>
          <xdr:rowOff>133350</xdr:rowOff>
        </xdr:to>
        <xdr:pic>
          <xdr:nvPicPr>
            <xdr:cNvPr id="415895" name="図 2">
              <a:extLst>
                <a:ext uri="{FF2B5EF4-FFF2-40B4-BE49-F238E27FC236}">
                  <a16:creationId xmlns:a16="http://schemas.microsoft.com/office/drawing/2014/main" id="{023A4E88-E1FF-089E-7D04-1CCC32D0EE0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589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725150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56</xdr:row>
          <xdr:rowOff>76200</xdr:rowOff>
        </xdr:from>
        <xdr:to>
          <xdr:col>33</xdr:col>
          <xdr:colOff>200025</xdr:colOff>
          <xdr:row>61</xdr:row>
          <xdr:rowOff>133350</xdr:rowOff>
        </xdr:to>
        <xdr:pic>
          <xdr:nvPicPr>
            <xdr:cNvPr id="414879" name="図 2">
              <a:extLst>
                <a:ext uri="{FF2B5EF4-FFF2-40B4-BE49-F238E27FC236}">
                  <a16:creationId xmlns:a16="http://schemas.microsoft.com/office/drawing/2014/main" id="{FDE8DF1E-C22D-6608-725C-5B2B4D1906A1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488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725150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55</xdr:row>
          <xdr:rowOff>76200</xdr:rowOff>
        </xdr:from>
        <xdr:to>
          <xdr:col>33</xdr:col>
          <xdr:colOff>200025</xdr:colOff>
          <xdr:row>60</xdr:row>
          <xdr:rowOff>133350</xdr:rowOff>
        </xdr:to>
        <xdr:pic>
          <xdr:nvPicPr>
            <xdr:cNvPr id="413869" name="図 2">
              <a:extLst>
                <a:ext uri="{FF2B5EF4-FFF2-40B4-BE49-F238E27FC236}">
                  <a16:creationId xmlns:a16="http://schemas.microsoft.com/office/drawing/2014/main" id="{2B2A3DB0-FAE1-9AE1-6600-D32F53DD082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38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534650"/>
              <a:ext cx="8515350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55</xdr:row>
          <xdr:rowOff>76200</xdr:rowOff>
        </xdr:from>
        <xdr:to>
          <xdr:col>33</xdr:col>
          <xdr:colOff>171450</xdr:colOff>
          <xdr:row>60</xdr:row>
          <xdr:rowOff>142875</xdr:rowOff>
        </xdr:to>
        <xdr:pic>
          <xdr:nvPicPr>
            <xdr:cNvPr id="412857" name="図 2">
              <a:extLst>
                <a:ext uri="{FF2B5EF4-FFF2-40B4-BE49-F238E27FC236}">
                  <a16:creationId xmlns:a16="http://schemas.microsoft.com/office/drawing/2014/main" id="{EAAC12FC-401A-0C5C-0C95-CD512C5904D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285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534650"/>
              <a:ext cx="8486775" cy="9525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55</xdr:row>
          <xdr:rowOff>76200</xdr:rowOff>
        </xdr:from>
        <xdr:to>
          <xdr:col>12</xdr:col>
          <xdr:colOff>561975</xdr:colOff>
          <xdr:row>59</xdr:row>
          <xdr:rowOff>152400</xdr:rowOff>
        </xdr:to>
        <xdr:pic>
          <xdr:nvPicPr>
            <xdr:cNvPr id="410859" name="図 2">
              <a:extLst>
                <a:ext uri="{FF2B5EF4-FFF2-40B4-BE49-F238E27FC236}">
                  <a16:creationId xmlns:a16="http://schemas.microsoft.com/office/drawing/2014/main" id="{9D77131D-94FD-DBA2-A571-C14183C779A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086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086975"/>
              <a:ext cx="6858000" cy="781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1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55</xdr:row>
          <xdr:rowOff>76200</xdr:rowOff>
        </xdr:from>
        <xdr:to>
          <xdr:col>33</xdr:col>
          <xdr:colOff>171450</xdr:colOff>
          <xdr:row>60</xdr:row>
          <xdr:rowOff>133350</xdr:rowOff>
        </xdr:to>
        <xdr:pic>
          <xdr:nvPicPr>
            <xdr:cNvPr id="411828" name="図 2">
              <a:extLst>
                <a:ext uri="{FF2B5EF4-FFF2-40B4-BE49-F238E27FC236}">
                  <a16:creationId xmlns:a16="http://schemas.microsoft.com/office/drawing/2014/main" id="{260DE9EC-F9EB-88FF-FDDF-73A811A3C75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118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7625" y="10086975"/>
              <a:ext cx="8486775" cy="9429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13</xdr:col>
          <xdr:colOff>390525</xdr:colOff>
          <xdr:row>60</xdr:row>
          <xdr:rowOff>95250</xdr:rowOff>
        </xdr:to>
        <xdr:pic>
          <xdr:nvPicPr>
            <xdr:cNvPr id="409812" name="図 2">
              <a:extLst>
                <a:ext uri="{FF2B5EF4-FFF2-40B4-BE49-F238E27FC236}">
                  <a16:creationId xmlns:a16="http://schemas.microsoft.com/office/drawing/2014/main" id="{AA1DE7D9-B8DE-ACD4-E4C9-71E775405E8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7" spid="_x0000_s40981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172700"/>
              <a:ext cx="7305675" cy="8191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56</xdr:row>
      <xdr:rowOff>0</xdr:rowOff>
    </xdr:from>
    <xdr:to>
      <xdr:col>13</xdr:col>
      <xdr:colOff>257175</xdr:colOff>
      <xdr:row>60</xdr:row>
      <xdr:rowOff>19050</xdr:rowOff>
    </xdr:to>
    <xdr:pic>
      <xdr:nvPicPr>
        <xdr:cNvPr id="408777" name="図 3">
          <a:extLst>
            <a:ext uri="{FF2B5EF4-FFF2-40B4-BE49-F238E27FC236}">
              <a16:creationId xmlns:a16="http://schemas.microsoft.com/office/drawing/2014/main" id="{7CA90685-7CD0-5184-93F8-C3225F40F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172700"/>
          <a:ext cx="699135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55</xdr:row>
          <xdr:rowOff>95250</xdr:rowOff>
        </xdr:from>
        <xdr:to>
          <xdr:col>13</xdr:col>
          <xdr:colOff>295275</xdr:colOff>
          <xdr:row>60</xdr:row>
          <xdr:rowOff>28575</xdr:rowOff>
        </xdr:to>
        <xdr:pic>
          <xdr:nvPicPr>
            <xdr:cNvPr id="407759" name="図 2">
              <a:extLst>
                <a:ext uri="{FF2B5EF4-FFF2-40B4-BE49-F238E27FC236}">
                  <a16:creationId xmlns:a16="http://schemas.microsoft.com/office/drawing/2014/main" id="{24985683-1F87-7832-80F1-99AE7305BD2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8" spid="_x0000_s40776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9525" y="10106025"/>
              <a:ext cx="7115175" cy="781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76200</xdr:rowOff>
        </xdr:from>
        <xdr:to>
          <xdr:col>13</xdr:col>
          <xdr:colOff>238125</xdr:colOff>
          <xdr:row>60</xdr:row>
          <xdr:rowOff>57150</xdr:rowOff>
        </xdr:to>
        <xdr:pic>
          <xdr:nvPicPr>
            <xdr:cNvPr id="406792" name="図 2">
              <a:extLst>
                <a:ext uri="{FF2B5EF4-FFF2-40B4-BE49-F238E27FC236}">
                  <a16:creationId xmlns:a16="http://schemas.microsoft.com/office/drawing/2014/main" id="{360EDFD7-2142-9511-31D4-B21D7F0D2F6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8" spid="_x0000_s40679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086975"/>
              <a:ext cx="7067550" cy="8382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95250</xdr:rowOff>
    </xdr:from>
    <xdr:to>
      <xdr:col>13</xdr:col>
      <xdr:colOff>371475</xdr:colOff>
      <xdr:row>60</xdr:row>
      <xdr:rowOff>114300</xdr:rowOff>
    </xdr:to>
    <xdr:pic>
      <xdr:nvPicPr>
        <xdr:cNvPr id="405783" name="図 2">
          <a:extLst>
            <a:ext uri="{FF2B5EF4-FFF2-40B4-BE49-F238E27FC236}">
              <a16:creationId xmlns:a16="http://schemas.microsoft.com/office/drawing/2014/main" id="{7BFD81E2-840C-F1B1-F615-B4ABB7F40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6025"/>
          <a:ext cx="72009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104775</xdr:rowOff>
    </xdr:from>
    <xdr:to>
      <xdr:col>13</xdr:col>
      <xdr:colOff>161925</xdr:colOff>
      <xdr:row>61</xdr:row>
      <xdr:rowOff>47625</xdr:rowOff>
    </xdr:to>
    <xdr:pic>
      <xdr:nvPicPr>
        <xdr:cNvPr id="403738" name="図 2">
          <a:extLst>
            <a:ext uri="{FF2B5EF4-FFF2-40B4-BE49-F238E27FC236}">
              <a16:creationId xmlns:a16="http://schemas.microsoft.com/office/drawing/2014/main" id="{B58D812A-2313-A700-AA6F-FBB1D803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6025"/>
          <a:ext cx="741997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95250</xdr:rowOff>
        </xdr:from>
        <xdr:to>
          <xdr:col>13</xdr:col>
          <xdr:colOff>28575</xdr:colOff>
          <xdr:row>60</xdr:row>
          <xdr:rowOff>133350</xdr:rowOff>
        </xdr:to>
        <xdr:pic>
          <xdr:nvPicPr>
            <xdr:cNvPr id="402684" name="図 2">
              <a:extLst>
                <a:ext uri="{FF2B5EF4-FFF2-40B4-BE49-F238E27FC236}">
                  <a16:creationId xmlns:a16="http://schemas.microsoft.com/office/drawing/2014/main" id="{06A46573-8D1B-B1FC-4089-90302D0405D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8" spid="_x0000_s40268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106025"/>
              <a:ext cx="6858000" cy="8953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55</xdr:row>
          <xdr:rowOff>76200</xdr:rowOff>
        </xdr:from>
        <xdr:to>
          <xdr:col>13</xdr:col>
          <xdr:colOff>47625</xdr:colOff>
          <xdr:row>60</xdr:row>
          <xdr:rowOff>57150</xdr:rowOff>
        </xdr:to>
        <xdr:pic>
          <xdr:nvPicPr>
            <xdr:cNvPr id="401669" name="図 2">
              <a:extLst>
                <a:ext uri="{FF2B5EF4-FFF2-40B4-BE49-F238E27FC236}">
                  <a16:creationId xmlns:a16="http://schemas.microsoft.com/office/drawing/2014/main" id="{C9912BC8-3C68-08A2-6C49-AA3EF8DA608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AG$3:$AW$8" spid="_x0000_s4016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0" y="10086975"/>
              <a:ext cx="6858000" cy="8382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123825</xdr:rowOff>
    </xdr:from>
    <xdr:to>
      <xdr:col>13</xdr:col>
      <xdr:colOff>400050</xdr:colOff>
      <xdr:row>62</xdr:row>
      <xdr:rowOff>0</xdr:rowOff>
    </xdr:to>
    <xdr:pic>
      <xdr:nvPicPr>
        <xdr:cNvPr id="400697" name="図 2">
          <a:extLst>
            <a:ext uri="{FF2B5EF4-FFF2-40B4-BE49-F238E27FC236}">
              <a16:creationId xmlns:a16="http://schemas.microsoft.com/office/drawing/2014/main" id="{B5A1AA9C-4696-E0FF-746D-B093DFE8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34600"/>
          <a:ext cx="722947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76200</xdr:rowOff>
    </xdr:from>
    <xdr:to>
      <xdr:col>14</xdr:col>
      <xdr:colOff>28575</xdr:colOff>
      <xdr:row>60</xdr:row>
      <xdr:rowOff>19050</xdr:rowOff>
    </xdr:to>
    <xdr:pic>
      <xdr:nvPicPr>
        <xdr:cNvPr id="399672" name="図 2">
          <a:extLst>
            <a:ext uri="{FF2B5EF4-FFF2-40B4-BE49-F238E27FC236}">
              <a16:creationId xmlns:a16="http://schemas.microsoft.com/office/drawing/2014/main" id="{36B2CF04-7FF2-6B9C-4282-B2AC16B4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86950"/>
          <a:ext cx="7286625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54</xdr:row>
          <xdr:rowOff>95250</xdr:rowOff>
        </xdr:from>
        <xdr:to>
          <xdr:col>13</xdr:col>
          <xdr:colOff>390525</xdr:colOff>
          <xdr:row>60</xdr:row>
          <xdr:rowOff>28575</xdr:rowOff>
        </xdr:to>
        <xdr:pic>
          <xdr:nvPicPr>
            <xdr:cNvPr id="398622" name="図 2">
              <a:extLst>
                <a:ext uri="{FF2B5EF4-FFF2-40B4-BE49-F238E27FC236}">
                  <a16:creationId xmlns:a16="http://schemas.microsoft.com/office/drawing/2014/main" id="{B16517BC-42FD-819C-E647-621E5982C6D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2:$AF$7" spid="_x0000_s39862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8100" y="9906000"/>
              <a:ext cx="7181850" cy="9620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95250</xdr:rowOff>
    </xdr:from>
    <xdr:to>
      <xdr:col>13</xdr:col>
      <xdr:colOff>400050</xdr:colOff>
      <xdr:row>60</xdr:row>
      <xdr:rowOff>19050</xdr:rowOff>
    </xdr:to>
    <xdr:pic>
      <xdr:nvPicPr>
        <xdr:cNvPr id="397602" name="図 2">
          <a:extLst>
            <a:ext uri="{FF2B5EF4-FFF2-40B4-BE49-F238E27FC236}">
              <a16:creationId xmlns:a16="http://schemas.microsoft.com/office/drawing/2014/main" id="{2D155091-742E-4D19-9A34-E5AF1CAB9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00"/>
          <a:ext cx="72294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85725</xdr:rowOff>
    </xdr:from>
    <xdr:to>
      <xdr:col>13</xdr:col>
      <xdr:colOff>361950</xdr:colOff>
      <xdr:row>59</xdr:row>
      <xdr:rowOff>47625</xdr:rowOff>
    </xdr:to>
    <xdr:pic>
      <xdr:nvPicPr>
        <xdr:cNvPr id="396621" name="図 4">
          <a:extLst>
            <a:ext uri="{FF2B5EF4-FFF2-40B4-BE49-F238E27FC236}">
              <a16:creationId xmlns:a16="http://schemas.microsoft.com/office/drawing/2014/main" id="{D6021077-06A5-3FCF-ADC8-FE2CF74A5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96475"/>
          <a:ext cx="71913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54</xdr:row>
      <xdr:rowOff>38100</xdr:rowOff>
    </xdr:from>
    <xdr:to>
      <xdr:col>13</xdr:col>
      <xdr:colOff>314325</xdr:colOff>
      <xdr:row>60</xdr:row>
      <xdr:rowOff>38100</xdr:rowOff>
    </xdr:to>
    <xdr:pic>
      <xdr:nvPicPr>
        <xdr:cNvPr id="395571" name="図 2">
          <a:extLst>
            <a:ext uri="{FF2B5EF4-FFF2-40B4-BE49-F238E27FC236}">
              <a16:creationId xmlns:a16="http://schemas.microsoft.com/office/drawing/2014/main" id="{13D53D64-F09A-2BEA-D5AE-4446E6619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858375"/>
          <a:ext cx="70961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54</xdr:row>
      <xdr:rowOff>104775</xdr:rowOff>
    </xdr:from>
    <xdr:to>
      <xdr:col>12</xdr:col>
      <xdr:colOff>476250</xdr:colOff>
      <xdr:row>60</xdr:row>
      <xdr:rowOff>38100</xdr:rowOff>
    </xdr:to>
    <xdr:pic>
      <xdr:nvPicPr>
        <xdr:cNvPr id="394584" name="図 2">
          <a:extLst>
            <a:ext uri="{FF2B5EF4-FFF2-40B4-BE49-F238E27FC236}">
              <a16:creationId xmlns:a16="http://schemas.microsoft.com/office/drawing/2014/main" id="{A92C1FE9-0FBC-402E-A28B-4FB347CE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9925050"/>
          <a:ext cx="6677025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55</xdr:row>
      <xdr:rowOff>133350</xdr:rowOff>
    </xdr:from>
    <xdr:to>
      <xdr:col>12</xdr:col>
      <xdr:colOff>447675</xdr:colOff>
      <xdr:row>59</xdr:row>
      <xdr:rowOff>57150</xdr:rowOff>
    </xdr:to>
    <xdr:pic>
      <xdr:nvPicPr>
        <xdr:cNvPr id="393533" name="図 2">
          <a:extLst>
            <a:ext uri="{FF2B5EF4-FFF2-40B4-BE49-F238E27FC236}">
              <a16:creationId xmlns:a16="http://schemas.microsoft.com/office/drawing/2014/main" id="{0F747E63-3733-41D3-531D-6B773F0A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125075"/>
          <a:ext cx="66865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55</xdr:row>
      <xdr:rowOff>76200</xdr:rowOff>
    </xdr:from>
    <xdr:to>
      <xdr:col>13</xdr:col>
      <xdr:colOff>19050</xdr:colOff>
      <xdr:row>59</xdr:row>
      <xdr:rowOff>85725</xdr:rowOff>
    </xdr:to>
    <xdr:pic>
      <xdr:nvPicPr>
        <xdr:cNvPr id="392550" name="図 2">
          <a:extLst>
            <a:ext uri="{FF2B5EF4-FFF2-40B4-BE49-F238E27FC236}">
              <a16:creationId xmlns:a16="http://schemas.microsoft.com/office/drawing/2014/main" id="{46962931-40AB-4350-08AD-BFEE2FF9F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67925"/>
          <a:ext cx="67913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13</xdr:col>
          <xdr:colOff>409575</xdr:colOff>
          <xdr:row>60</xdr:row>
          <xdr:rowOff>66675</xdr:rowOff>
        </xdr:to>
        <xdr:pic>
          <xdr:nvPicPr>
            <xdr:cNvPr id="391528" name="図 2">
              <a:extLst>
                <a:ext uri="{FF2B5EF4-FFF2-40B4-BE49-F238E27FC236}">
                  <a16:creationId xmlns:a16="http://schemas.microsoft.com/office/drawing/2014/main" id="{5447A60B-61EF-00A7-48D9-ADABA5A56B2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3:$AF$6" spid="_x0000_s39153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163175"/>
              <a:ext cx="7181850" cy="752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3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55</xdr:row>
          <xdr:rowOff>104775</xdr:rowOff>
        </xdr:from>
        <xdr:to>
          <xdr:col>14</xdr:col>
          <xdr:colOff>0</xdr:colOff>
          <xdr:row>60</xdr:row>
          <xdr:rowOff>0</xdr:rowOff>
        </xdr:to>
        <xdr:pic>
          <xdr:nvPicPr>
            <xdr:cNvPr id="390521" name="図 2">
              <a:extLst>
                <a:ext uri="{FF2B5EF4-FFF2-40B4-BE49-F238E27FC236}">
                  <a16:creationId xmlns:a16="http://schemas.microsoft.com/office/drawing/2014/main" id="{97447CA5-8377-79D5-AF20-48CED97F97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3:$AF$6" spid="_x0000_s39052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9050" y="10096500"/>
              <a:ext cx="7181850" cy="752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3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38100</xdr:rowOff>
        </xdr:from>
        <xdr:to>
          <xdr:col>13</xdr:col>
          <xdr:colOff>190500</xdr:colOff>
          <xdr:row>60</xdr:row>
          <xdr:rowOff>9525</xdr:rowOff>
        </xdr:to>
        <xdr:pic>
          <xdr:nvPicPr>
            <xdr:cNvPr id="389507" name="図 3">
              <a:extLst>
                <a:ext uri="{FF2B5EF4-FFF2-40B4-BE49-F238E27FC236}">
                  <a16:creationId xmlns:a16="http://schemas.microsoft.com/office/drawing/2014/main" id="{9F6A2A2C-6308-6B76-8278-7602EAC8FA1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P$3:$AF$6" spid="_x0000_s38950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0" y="10029825"/>
              <a:ext cx="6962775" cy="8286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55</xdr:row>
      <xdr:rowOff>47625</xdr:rowOff>
    </xdr:from>
    <xdr:to>
      <xdr:col>12</xdr:col>
      <xdr:colOff>257175</xdr:colOff>
      <xdr:row>59</xdr:row>
      <xdr:rowOff>114300</xdr:rowOff>
    </xdr:to>
    <xdr:pic>
      <xdr:nvPicPr>
        <xdr:cNvPr id="384368" name="図 4">
          <a:extLst>
            <a:ext uri="{FF2B5EF4-FFF2-40B4-BE49-F238E27FC236}">
              <a16:creationId xmlns:a16="http://schemas.microsoft.com/office/drawing/2014/main" id="{346E9495-134B-C5A9-AC97-8616C6175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10039350"/>
          <a:ext cx="64960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56</xdr:row>
      <xdr:rowOff>57150</xdr:rowOff>
    </xdr:from>
    <xdr:to>
      <xdr:col>13</xdr:col>
      <xdr:colOff>266700</xdr:colOff>
      <xdr:row>60</xdr:row>
      <xdr:rowOff>123825</xdr:rowOff>
    </xdr:to>
    <xdr:pic>
      <xdr:nvPicPr>
        <xdr:cNvPr id="388451" name="図 2">
          <a:extLst>
            <a:ext uri="{FF2B5EF4-FFF2-40B4-BE49-F238E27FC236}">
              <a16:creationId xmlns:a16="http://schemas.microsoft.com/office/drawing/2014/main" id="{15B0BB8D-975B-FA79-61FB-CF4EADDBA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0229850"/>
          <a:ext cx="7019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28575</xdr:rowOff>
    </xdr:from>
    <xdr:to>
      <xdr:col>13</xdr:col>
      <xdr:colOff>247650</xdr:colOff>
      <xdr:row>60</xdr:row>
      <xdr:rowOff>95250</xdr:rowOff>
    </xdr:to>
    <xdr:pic>
      <xdr:nvPicPr>
        <xdr:cNvPr id="387429" name="図 2">
          <a:extLst>
            <a:ext uri="{FF2B5EF4-FFF2-40B4-BE49-F238E27FC236}">
              <a16:creationId xmlns:a16="http://schemas.microsoft.com/office/drawing/2014/main" id="{F4CDBC7D-18D7-85BE-43E9-454D6FC4F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01275"/>
          <a:ext cx="7019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38100</xdr:rowOff>
    </xdr:from>
    <xdr:to>
      <xdr:col>13</xdr:col>
      <xdr:colOff>247650</xdr:colOff>
      <xdr:row>60</xdr:row>
      <xdr:rowOff>104775</xdr:rowOff>
    </xdr:to>
    <xdr:pic>
      <xdr:nvPicPr>
        <xdr:cNvPr id="386409" name="図 3">
          <a:extLst>
            <a:ext uri="{FF2B5EF4-FFF2-40B4-BE49-F238E27FC236}">
              <a16:creationId xmlns:a16="http://schemas.microsoft.com/office/drawing/2014/main" id="{C772D055-5F86-B8D1-831C-FFE53504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10800"/>
          <a:ext cx="7019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56</xdr:row>
      <xdr:rowOff>47625</xdr:rowOff>
    </xdr:from>
    <xdr:to>
      <xdr:col>13</xdr:col>
      <xdr:colOff>247650</xdr:colOff>
      <xdr:row>60</xdr:row>
      <xdr:rowOff>114300</xdr:rowOff>
    </xdr:to>
    <xdr:pic>
      <xdr:nvPicPr>
        <xdr:cNvPr id="385424" name="図 4">
          <a:extLst>
            <a:ext uri="{FF2B5EF4-FFF2-40B4-BE49-F238E27FC236}">
              <a16:creationId xmlns:a16="http://schemas.microsoft.com/office/drawing/2014/main" id="{997076AE-7937-E04E-AD0D-5915E7019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0325"/>
          <a:ext cx="70199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54</xdr:row>
      <xdr:rowOff>0</xdr:rowOff>
    </xdr:from>
    <xdr:to>
      <xdr:col>16</xdr:col>
      <xdr:colOff>47625</xdr:colOff>
      <xdr:row>58</xdr:row>
      <xdr:rowOff>85725</xdr:rowOff>
    </xdr:to>
    <xdr:pic>
      <xdr:nvPicPr>
        <xdr:cNvPr id="371061" name="図 1">
          <a:extLst>
            <a:ext uri="{FF2B5EF4-FFF2-40B4-BE49-F238E27FC236}">
              <a16:creationId xmlns:a16="http://schemas.microsoft.com/office/drawing/2014/main" id="{27A5932E-0613-5759-22D7-5FFFDC988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0363200"/>
          <a:ext cx="7343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54</xdr:row>
      <xdr:rowOff>66675</xdr:rowOff>
    </xdr:from>
    <xdr:to>
      <xdr:col>15</xdr:col>
      <xdr:colOff>323850</xdr:colOff>
      <xdr:row>58</xdr:row>
      <xdr:rowOff>152400</xdr:rowOff>
    </xdr:to>
    <xdr:pic>
      <xdr:nvPicPr>
        <xdr:cNvPr id="370037" name="図 1">
          <a:extLst>
            <a:ext uri="{FF2B5EF4-FFF2-40B4-BE49-F238E27FC236}">
              <a16:creationId xmlns:a16="http://schemas.microsoft.com/office/drawing/2014/main" id="{836F5463-8764-459D-1029-6A353CA8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0429875"/>
          <a:ext cx="7343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54</xdr:row>
      <xdr:rowOff>85725</xdr:rowOff>
    </xdr:from>
    <xdr:to>
      <xdr:col>15</xdr:col>
      <xdr:colOff>295275</xdr:colOff>
      <xdr:row>59</xdr:row>
      <xdr:rowOff>0</xdr:rowOff>
    </xdr:to>
    <xdr:pic>
      <xdr:nvPicPr>
        <xdr:cNvPr id="367993" name="図 1">
          <a:extLst>
            <a:ext uri="{FF2B5EF4-FFF2-40B4-BE49-F238E27FC236}">
              <a16:creationId xmlns:a16="http://schemas.microsoft.com/office/drawing/2014/main" id="{080AE870-B7B4-512D-89A7-00B4F9F8C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10448925"/>
          <a:ext cx="7343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54</xdr:row>
          <xdr:rowOff>95250</xdr:rowOff>
        </xdr:from>
        <xdr:to>
          <xdr:col>16</xdr:col>
          <xdr:colOff>19050</xdr:colOff>
          <xdr:row>59</xdr:row>
          <xdr:rowOff>0</xdr:rowOff>
        </xdr:to>
        <xdr:pic>
          <xdr:nvPicPr>
            <xdr:cNvPr id="382335" name="Picture 1">
              <a:extLst>
                <a:ext uri="{FF2B5EF4-FFF2-40B4-BE49-F238E27FC236}">
                  <a16:creationId xmlns:a16="http://schemas.microsoft.com/office/drawing/2014/main" id="{62B12A74-35E5-D5C6-89F0-A415907F49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8233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19150" y="104584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4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247650</xdr:colOff>
          <xdr:row>54</xdr:row>
          <xdr:rowOff>95250</xdr:rowOff>
        </xdr:from>
        <xdr:to>
          <xdr:col>16</xdr:col>
          <xdr:colOff>19050</xdr:colOff>
          <xdr:row>59</xdr:row>
          <xdr:rowOff>0</xdr:rowOff>
        </xdr:to>
        <xdr:pic>
          <xdr:nvPicPr>
            <xdr:cNvPr id="366232" name="Picture 1">
              <a:extLst>
                <a:ext uri="{FF2B5EF4-FFF2-40B4-BE49-F238E27FC236}">
                  <a16:creationId xmlns:a16="http://schemas.microsoft.com/office/drawing/2014/main" id="{C039AB15-A2AA-DE82-92EC-09490D5F73E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6623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19150" y="104584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54</xdr:row>
      <xdr:rowOff>104775</xdr:rowOff>
    </xdr:from>
    <xdr:to>
      <xdr:col>15</xdr:col>
      <xdr:colOff>390525</xdr:colOff>
      <xdr:row>59</xdr:row>
      <xdr:rowOff>19050</xdr:rowOff>
    </xdr:to>
    <xdr:pic>
      <xdr:nvPicPr>
        <xdr:cNvPr id="365078" name="図 2">
          <a:extLst>
            <a:ext uri="{FF2B5EF4-FFF2-40B4-BE49-F238E27FC236}">
              <a16:creationId xmlns:a16="http://schemas.microsoft.com/office/drawing/2014/main" id="{8DFABF59-6BB0-926C-1782-72D01DF59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0467975"/>
          <a:ext cx="73437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64059" name="Picture 1">
              <a:extLst>
                <a:ext uri="{FF2B5EF4-FFF2-40B4-BE49-F238E27FC236}">
                  <a16:creationId xmlns:a16="http://schemas.microsoft.com/office/drawing/2014/main" id="{AD4DC792-D895-D12D-ACC6-525283D75B3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6406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13990" name="Picture 1">
              <a:extLst>
                <a:ext uri="{FF2B5EF4-FFF2-40B4-BE49-F238E27FC236}">
                  <a16:creationId xmlns:a16="http://schemas.microsoft.com/office/drawing/2014/main" id="{770A274C-8CB4-057D-6626-069D96A7EF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1399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63036" name="Picture 1">
              <a:extLst>
                <a:ext uri="{FF2B5EF4-FFF2-40B4-BE49-F238E27FC236}">
                  <a16:creationId xmlns:a16="http://schemas.microsoft.com/office/drawing/2014/main" id="{6CDD8B2C-6986-AD85-8B05-0335A0A4BBC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6303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62014" name="Picture 1">
              <a:extLst>
                <a:ext uri="{FF2B5EF4-FFF2-40B4-BE49-F238E27FC236}">
                  <a16:creationId xmlns:a16="http://schemas.microsoft.com/office/drawing/2014/main" id="{280AF79B-0FA8-DB9E-9832-B26652BED2A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6201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60992" name="Picture 1">
              <a:extLst>
                <a:ext uri="{FF2B5EF4-FFF2-40B4-BE49-F238E27FC236}">
                  <a16:creationId xmlns:a16="http://schemas.microsoft.com/office/drawing/2014/main" id="{12F5F789-28FD-9F88-5A4B-E2CE49F5416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6099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9969" name="Picture 1">
              <a:extLst>
                <a:ext uri="{FF2B5EF4-FFF2-40B4-BE49-F238E27FC236}">
                  <a16:creationId xmlns:a16="http://schemas.microsoft.com/office/drawing/2014/main" id="{C93D2F97-9F8C-D12B-73E8-E397F270B34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997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8947" name="Picture 1">
              <a:extLst>
                <a:ext uri="{FF2B5EF4-FFF2-40B4-BE49-F238E27FC236}">
                  <a16:creationId xmlns:a16="http://schemas.microsoft.com/office/drawing/2014/main" id="{C3EBB270-31AD-CB5D-D28B-EFD9BCB23EE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894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7925" name="Picture 1">
              <a:extLst>
                <a:ext uri="{FF2B5EF4-FFF2-40B4-BE49-F238E27FC236}">
                  <a16:creationId xmlns:a16="http://schemas.microsoft.com/office/drawing/2014/main" id="{D4B535AE-1CFD-10C5-D0AC-AB9D2E2FF6A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792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5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6902" name="Picture 1">
              <a:extLst>
                <a:ext uri="{FF2B5EF4-FFF2-40B4-BE49-F238E27FC236}">
                  <a16:creationId xmlns:a16="http://schemas.microsoft.com/office/drawing/2014/main" id="{96D962F7-D06D-0B0F-8C31-694268989BC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690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5881" name="Picture 1">
              <a:extLst>
                <a:ext uri="{FF2B5EF4-FFF2-40B4-BE49-F238E27FC236}">
                  <a16:creationId xmlns:a16="http://schemas.microsoft.com/office/drawing/2014/main" id="{64E99320-5249-467E-1DA9-B98F8613BB9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588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4861" name="Picture 1">
              <a:extLst>
                <a:ext uri="{FF2B5EF4-FFF2-40B4-BE49-F238E27FC236}">
                  <a16:creationId xmlns:a16="http://schemas.microsoft.com/office/drawing/2014/main" id="{5CF43A8B-05DA-D533-2007-BAA8CE1BCF3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4863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3838" name="Picture 1">
              <a:extLst>
                <a:ext uri="{FF2B5EF4-FFF2-40B4-BE49-F238E27FC236}">
                  <a16:creationId xmlns:a16="http://schemas.microsoft.com/office/drawing/2014/main" id="{B6843110-7075-48F4-904E-F5E3A041612E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384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2818" name="Picture 1">
              <a:extLst>
                <a:ext uri="{FF2B5EF4-FFF2-40B4-BE49-F238E27FC236}">
                  <a16:creationId xmlns:a16="http://schemas.microsoft.com/office/drawing/2014/main" id="{5B2F43F6-2329-EC9D-CEFD-92D7CABEF0F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282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1796" name="Picture 1">
              <a:extLst>
                <a:ext uri="{FF2B5EF4-FFF2-40B4-BE49-F238E27FC236}">
                  <a16:creationId xmlns:a16="http://schemas.microsoft.com/office/drawing/2014/main" id="{F9D80DF4-F622-C515-76EA-C109AC5B141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1798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50775" name="Picture 1">
              <a:extLst>
                <a:ext uri="{FF2B5EF4-FFF2-40B4-BE49-F238E27FC236}">
                  <a16:creationId xmlns:a16="http://schemas.microsoft.com/office/drawing/2014/main" id="{A5610205-2841-6601-A7CD-AAD3F4AAFCC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5077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9752" name="Picture 1">
              <a:extLst>
                <a:ext uri="{FF2B5EF4-FFF2-40B4-BE49-F238E27FC236}">
                  <a16:creationId xmlns:a16="http://schemas.microsoft.com/office/drawing/2014/main" id="{06FFBB67-7F80-19C4-D179-EA50D14FBD1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97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8730" name="Picture 1">
              <a:extLst>
                <a:ext uri="{FF2B5EF4-FFF2-40B4-BE49-F238E27FC236}">
                  <a16:creationId xmlns:a16="http://schemas.microsoft.com/office/drawing/2014/main" id="{44D83F60-8354-4843-194D-53DAB87B318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873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7708" name="Picture 1">
              <a:extLst>
                <a:ext uri="{FF2B5EF4-FFF2-40B4-BE49-F238E27FC236}">
                  <a16:creationId xmlns:a16="http://schemas.microsoft.com/office/drawing/2014/main" id="{D8791C81-8568-676A-F41F-0600F0E1544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771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6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6685" name="Picture 1">
              <a:extLst>
                <a:ext uri="{FF2B5EF4-FFF2-40B4-BE49-F238E27FC236}">
                  <a16:creationId xmlns:a16="http://schemas.microsoft.com/office/drawing/2014/main" id="{8673F238-D061-5B74-7A12-33A93094483D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668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5662" name="Picture 1">
              <a:extLst>
                <a:ext uri="{FF2B5EF4-FFF2-40B4-BE49-F238E27FC236}">
                  <a16:creationId xmlns:a16="http://schemas.microsoft.com/office/drawing/2014/main" id="{8A88D2BC-BB07-1FA6-3919-393F6355D7B3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566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4640" name="Picture 1">
              <a:extLst>
                <a:ext uri="{FF2B5EF4-FFF2-40B4-BE49-F238E27FC236}">
                  <a16:creationId xmlns:a16="http://schemas.microsoft.com/office/drawing/2014/main" id="{F31673FA-61D4-FFBB-4219-9895C9148FC5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464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3617" name="Picture 1">
              <a:extLst>
                <a:ext uri="{FF2B5EF4-FFF2-40B4-BE49-F238E27FC236}">
                  <a16:creationId xmlns:a16="http://schemas.microsoft.com/office/drawing/2014/main" id="{2E66D72B-6782-73F5-FA3F-E580900DB612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3619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2595" name="Picture 1">
              <a:extLst>
                <a:ext uri="{FF2B5EF4-FFF2-40B4-BE49-F238E27FC236}">
                  <a16:creationId xmlns:a16="http://schemas.microsoft.com/office/drawing/2014/main" id="{9EC80B9B-4BC0-73BA-155B-784A9F31B054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259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1572" name="Picture 1">
              <a:extLst>
                <a:ext uri="{FF2B5EF4-FFF2-40B4-BE49-F238E27FC236}">
                  <a16:creationId xmlns:a16="http://schemas.microsoft.com/office/drawing/2014/main" id="{844A7379-39FE-45EC-4D36-4CBCE880CEF6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157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drawings/drawing7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54</xdr:row>
          <xdr:rowOff>19050</xdr:rowOff>
        </xdr:from>
        <xdr:to>
          <xdr:col>15</xdr:col>
          <xdr:colOff>295275</xdr:colOff>
          <xdr:row>58</xdr:row>
          <xdr:rowOff>95250</xdr:rowOff>
        </xdr:to>
        <xdr:pic>
          <xdr:nvPicPr>
            <xdr:cNvPr id="340549" name="Picture 1">
              <a:extLst>
                <a:ext uri="{FF2B5EF4-FFF2-40B4-BE49-F238E27FC236}">
                  <a16:creationId xmlns:a16="http://schemas.microsoft.com/office/drawing/2014/main" id="{0AE3AB80-B02E-FA94-D8E6-55CA4BF1DE0A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U$3:$AK$6" spid="_x0000_s34055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600075" y="10382250"/>
              <a:ext cx="7334250" cy="7620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8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9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0.bin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1.bin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3.bin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4.bin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5.bin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6.bin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7.bin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8.bin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9.bin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60.bin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1.bin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2.bin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3.bin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1.vml"/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4.bin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5.bin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.vml"/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6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7.bin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5.vml"/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8.bin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9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7.vml"/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70.bin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8.vml"/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71.bin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9.vml"/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72.bin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0.vml"/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3.bin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1.vml"/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4.bin"/></Relationships>
</file>

<file path=xl/worksheets/_rels/sheet8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2.vml"/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5.bin"/></Relationships>
</file>

<file path=xl/worksheets/_rels/sheet8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3.vml"/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6.bin"/></Relationships>
</file>

<file path=xl/worksheets/_rels/sheet8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4.vml"/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7.bin"/></Relationships>
</file>

<file path=xl/worksheets/_rels/sheet9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5.vml"/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9B3F2-4C51-414D-AD88-9EFFB25DAB1D}">
  <dimension ref="A1:L49"/>
  <sheetViews>
    <sheetView tabSelected="1" workbookViewId="0">
      <selection activeCell="P9" sqref="P9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280</v>
      </c>
      <c r="B1" s="330"/>
      <c r="C1" s="330"/>
      <c r="D1" s="330"/>
      <c r="E1" s="330"/>
    </row>
    <row r="2" spans="1:12" x14ac:dyDescent="0.15">
      <c r="A2" s="322" t="s">
        <v>230</v>
      </c>
      <c r="B2" s="322" t="s">
        <v>231</v>
      </c>
      <c r="C2" s="322" t="s">
        <v>22</v>
      </c>
      <c r="D2" s="322" t="s">
        <v>23</v>
      </c>
      <c r="E2" s="322" t="s">
        <v>53</v>
      </c>
      <c r="F2" s="322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23" t="s">
        <v>281</v>
      </c>
      <c r="B3" s="323" t="s">
        <v>235</v>
      </c>
      <c r="C3" s="324">
        <v>1</v>
      </c>
      <c r="D3" s="324">
        <v>1</v>
      </c>
      <c r="E3" s="324">
        <v>2</v>
      </c>
      <c r="F3" s="324">
        <v>2</v>
      </c>
      <c r="H3" s="323" t="s">
        <v>232</v>
      </c>
      <c r="I3" s="324">
        <v>19</v>
      </c>
      <c r="J3" s="324">
        <v>1347</v>
      </c>
      <c r="K3" s="324">
        <v>616</v>
      </c>
      <c r="L3" s="324">
        <v>731</v>
      </c>
    </row>
    <row r="4" spans="1:12" ht="15.75" customHeight="1" x14ac:dyDescent="0.15">
      <c r="A4" s="323" t="s">
        <v>197</v>
      </c>
      <c r="B4" s="323" t="s">
        <v>232</v>
      </c>
      <c r="C4" s="324">
        <v>1</v>
      </c>
      <c r="D4" s="324">
        <v>0</v>
      </c>
      <c r="E4" s="324">
        <v>1</v>
      </c>
      <c r="F4" s="324">
        <v>1</v>
      </c>
      <c r="H4" s="323" t="s">
        <v>235</v>
      </c>
      <c r="I4" s="324">
        <v>9</v>
      </c>
      <c r="J4" s="324">
        <v>16</v>
      </c>
      <c r="K4" s="324">
        <v>13</v>
      </c>
      <c r="L4" s="324">
        <v>3</v>
      </c>
    </row>
    <row r="5" spans="1:12" ht="15.75" customHeight="1" x14ac:dyDescent="0.15">
      <c r="A5" s="323" t="s">
        <v>24</v>
      </c>
      <c r="B5" s="323" t="s">
        <v>233</v>
      </c>
      <c r="C5" s="324">
        <v>1</v>
      </c>
      <c r="D5" s="324">
        <v>1</v>
      </c>
      <c r="E5" s="324">
        <v>2</v>
      </c>
      <c r="F5" s="324">
        <v>1</v>
      </c>
      <c r="H5" s="323" t="s">
        <v>242</v>
      </c>
      <c r="I5" s="324">
        <v>3</v>
      </c>
      <c r="J5" s="324">
        <v>3</v>
      </c>
      <c r="K5" s="324">
        <v>3</v>
      </c>
      <c r="L5" s="324">
        <v>0</v>
      </c>
    </row>
    <row r="6" spans="1:12" ht="15.75" customHeight="1" x14ac:dyDescent="0.15">
      <c r="A6" s="323" t="s">
        <v>234</v>
      </c>
      <c r="B6" s="323" t="s">
        <v>235</v>
      </c>
      <c r="C6" s="324">
        <v>1</v>
      </c>
      <c r="D6" s="324">
        <v>0</v>
      </c>
      <c r="E6" s="324">
        <v>1</v>
      </c>
      <c r="F6" s="324">
        <v>1</v>
      </c>
      <c r="H6" s="323" t="s">
        <v>240</v>
      </c>
      <c r="I6" s="324">
        <v>4</v>
      </c>
      <c r="J6" s="324">
        <v>21</v>
      </c>
      <c r="K6" s="324">
        <v>16</v>
      </c>
      <c r="L6" s="324">
        <v>5</v>
      </c>
    </row>
    <row r="7" spans="1:12" ht="15.75" customHeight="1" x14ac:dyDescent="0.15">
      <c r="A7" s="323" t="s">
        <v>37</v>
      </c>
      <c r="B7" s="323" t="s">
        <v>232</v>
      </c>
      <c r="C7" s="324">
        <v>1</v>
      </c>
      <c r="D7" s="324">
        <v>0</v>
      </c>
      <c r="E7" s="324">
        <v>1</v>
      </c>
      <c r="F7" s="324">
        <v>1</v>
      </c>
      <c r="H7" s="323" t="s">
        <v>233</v>
      </c>
      <c r="I7" s="324">
        <v>6</v>
      </c>
      <c r="J7" s="324">
        <v>188</v>
      </c>
      <c r="K7" s="324">
        <v>103</v>
      </c>
      <c r="L7" s="324">
        <v>85</v>
      </c>
    </row>
    <row r="8" spans="1:12" ht="15.75" customHeight="1" x14ac:dyDescent="0.15">
      <c r="A8" s="323" t="s">
        <v>35</v>
      </c>
      <c r="B8" s="323" t="s">
        <v>232</v>
      </c>
      <c r="C8" s="324">
        <v>14</v>
      </c>
      <c r="D8" s="324">
        <v>2</v>
      </c>
      <c r="E8" s="324">
        <v>16</v>
      </c>
      <c r="F8" s="324">
        <v>15</v>
      </c>
      <c r="H8" s="323" t="s">
        <v>239</v>
      </c>
      <c r="I8" s="324">
        <v>2</v>
      </c>
      <c r="J8" s="324">
        <v>4</v>
      </c>
      <c r="K8" s="324">
        <v>4</v>
      </c>
      <c r="L8" s="324">
        <v>0</v>
      </c>
    </row>
    <row r="9" spans="1:12" ht="15.75" customHeight="1" x14ac:dyDescent="0.15">
      <c r="A9" s="323" t="s">
        <v>36</v>
      </c>
      <c r="B9" s="323" t="s">
        <v>232</v>
      </c>
      <c r="C9" s="324">
        <v>89</v>
      </c>
      <c r="D9" s="324">
        <v>54</v>
      </c>
      <c r="E9" s="324">
        <v>143</v>
      </c>
      <c r="F9" s="324">
        <v>139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23" t="s">
        <v>238</v>
      </c>
      <c r="B10" s="323" t="s">
        <v>239</v>
      </c>
      <c r="C10" s="324">
        <v>3</v>
      </c>
      <c r="D10" s="324">
        <v>0</v>
      </c>
      <c r="E10" s="324">
        <v>3</v>
      </c>
      <c r="F10" s="324">
        <v>3</v>
      </c>
      <c r="H10" s="312" t="s">
        <v>256</v>
      </c>
      <c r="I10" s="313"/>
      <c r="J10" s="318">
        <f>SUM(J3:J9)</f>
        <v>1580</v>
      </c>
      <c r="K10" s="318">
        <f>SUM(K3:K9)</f>
        <v>756</v>
      </c>
      <c r="L10" s="318">
        <f>SUM(L3:L9)</f>
        <v>824</v>
      </c>
    </row>
    <row r="11" spans="1:12" ht="15.75" customHeight="1" x14ac:dyDescent="0.15">
      <c r="A11" s="323" t="s">
        <v>268</v>
      </c>
      <c r="B11" s="323" t="s">
        <v>235</v>
      </c>
      <c r="C11" s="324">
        <v>1</v>
      </c>
      <c r="D11" s="324">
        <v>0</v>
      </c>
      <c r="E11" s="324">
        <v>1</v>
      </c>
      <c r="F11" s="324">
        <v>1</v>
      </c>
    </row>
    <row r="12" spans="1:12" ht="15.75" customHeight="1" x14ac:dyDescent="0.15">
      <c r="A12" s="323" t="s">
        <v>34</v>
      </c>
      <c r="B12" s="323" t="s">
        <v>242</v>
      </c>
      <c r="C12" s="324">
        <v>1</v>
      </c>
      <c r="D12" s="324">
        <v>0</v>
      </c>
      <c r="E12" s="324">
        <v>1</v>
      </c>
      <c r="F12" s="324">
        <v>1</v>
      </c>
    </row>
    <row r="13" spans="1:12" ht="15.75" customHeight="1" x14ac:dyDescent="0.15">
      <c r="A13" s="323" t="s">
        <v>29</v>
      </c>
      <c r="B13" s="323" t="s">
        <v>240</v>
      </c>
      <c r="C13" s="324">
        <v>0</v>
      </c>
      <c r="D13" s="324">
        <v>1</v>
      </c>
      <c r="E13" s="324">
        <v>1</v>
      </c>
      <c r="F13" s="324">
        <v>1</v>
      </c>
    </row>
    <row r="14" spans="1:12" ht="15.75" customHeight="1" x14ac:dyDescent="0.15">
      <c r="A14" s="323" t="s">
        <v>241</v>
      </c>
      <c r="B14" s="323" t="s">
        <v>242</v>
      </c>
      <c r="C14" s="324">
        <v>1</v>
      </c>
      <c r="D14" s="324">
        <v>0</v>
      </c>
      <c r="E14" s="324">
        <v>1</v>
      </c>
      <c r="F14" s="324">
        <v>1</v>
      </c>
    </row>
    <row r="15" spans="1:12" ht="15.75" customHeight="1" x14ac:dyDescent="0.15">
      <c r="A15" s="323" t="s">
        <v>54</v>
      </c>
      <c r="B15" s="323" t="s">
        <v>232</v>
      </c>
      <c r="C15" s="324">
        <v>4</v>
      </c>
      <c r="D15" s="324">
        <v>1</v>
      </c>
      <c r="E15" s="324">
        <v>5</v>
      </c>
      <c r="F15" s="324">
        <v>5</v>
      </c>
    </row>
    <row r="16" spans="1:12" ht="15.75" customHeight="1" x14ac:dyDescent="0.15">
      <c r="A16" s="323" t="s">
        <v>269</v>
      </c>
      <c r="B16" s="323" t="s">
        <v>242</v>
      </c>
      <c r="C16" s="324">
        <v>1</v>
      </c>
      <c r="D16" s="324">
        <v>0</v>
      </c>
      <c r="E16" s="324">
        <v>1</v>
      </c>
      <c r="F16" s="324">
        <v>1</v>
      </c>
    </row>
    <row r="17" spans="1:6" ht="15.75" customHeight="1" x14ac:dyDescent="0.15">
      <c r="A17" s="323" t="s">
        <v>243</v>
      </c>
      <c r="B17" s="323" t="s">
        <v>240</v>
      </c>
      <c r="C17" s="324">
        <v>1</v>
      </c>
      <c r="D17" s="324">
        <v>0</v>
      </c>
      <c r="E17" s="324">
        <v>1</v>
      </c>
      <c r="F17" s="324">
        <v>1</v>
      </c>
    </row>
    <row r="18" spans="1:6" ht="15.75" customHeight="1" x14ac:dyDescent="0.15">
      <c r="A18" s="323" t="s">
        <v>47</v>
      </c>
      <c r="B18" s="323" t="s">
        <v>235</v>
      </c>
      <c r="C18" s="324">
        <v>1</v>
      </c>
      <c r="D18" s="324">
        <v>0</v>
      </c>
      <c r="E18" s="324">
        <v>1</v>
      </c>
      <c r="F18" s="324">
        <v>1</v>
      </c>
    </row>
    <row r="19" spans="1:6" ht="15.75" customHeight="1" x14ac:dyDescent="0.15">
      <c r="A19" s="323" t="s">
        <v>30</v>
      </c>
      <c r="B19" s="323" t="s">
        <v>232</v>
      </c>
      <c r="C19" s="324">
        <v>6</v>
      </c>
      <c r="D19" s="324">
        <v>4</v>
      </c>
      <c r="E19" s="324">
        <v>10</v>
      </c>
      <c r="F19" s="324">
        <v>7</v>
      </c>
    </row>
    <row r="20" spans="1:6" ht="15.75" customHeight="1" x14ac:dyDescent="0.15">
      <c r="A20" s="323" t="s">
        <v>48</v>
      </c>
      <c r="B20" s="323" t="s">
        <v>232</v>
      </c>
      <c r="C20" s="324">
        <v>5</v>
      </c>
      <c r="D20" s="324">
        <v>20</v>
      </c>
      <c r="E20" s="324">
        <v>25</v>
      </c>
      <c r="F20" s="324">
        <v>24</v>
      </c>
    </row>
    <row r="21" spans="1:6" ht="15.75" customHeight="1" x14ac:dyDescent="0.15">
      <c r="A21" s="323" t="s">
        <v>38</v>
      </c>
      <c r="B21" s="323" t="s">
        <v>232</v>
      </c>
      <c r="C21" s="324">
        <v>27</v>
      </c>
      <c r="D21" s="324">
        <v>24</v>
      </c>
      <c r="E21" s="324">
        <v>51</v>
      </c>
      <c r="F21" s="324">
        <v>31</v>
      </c>
    </row>
    <row r="22" spans="1:6" ht="15.75" customHeight="1" x14ac:dyDescent="0.15">
      <c r="A22" s="323" t="s">
        <v>41</v>
      </c>
      <c r="B22" s="323" t="s">
        <v>232</v>
      </c>
      <c r="C22" s="324">
        <v>34</v>
      </c>
      <c r="D22" s="324">
        <v>11</v>
      </c>
      <c r="E22" s="324">
        <v>45</v>
      </c>
      <c r="F22" s="324">
        <v>26</v>
      </c>
    </row>
    <row r="23" spans="1:6" ht="15.75" customHeight="1" x14ac:dyDescent="0.15">
      <c r="A23" s="323" t="s">
        <v>42</v>
      </c>
      <c r="B23" s="323" t="s">
        <v>233</v>
      </c>
      <c r="C23" s="324">
        <v>2</v>
      </c>
      <c r="D23" s="324">
        <v>2</v>
      </c>
      <c r="E23" s="324">
        <v>4</v>
      </c>
      <c r="F23" s="324">
        <v>2</v>
      </c>
    </row>
    <row r="24" spans="1:6" ht="15.75" customHeight="1" x14ac:dyDescent="0.15">
      <c r="A24" s="323" t="s">
        <v>244</v>
      </c>
      <c r="B24" s="323" t="s">
        <v>235</v>
      </c>
      <c r="C24" s="324">
        <v>1</v>
      </c>
      <c r="D24" s="324">
        <v>0</v>
      </c>
      <c r="E24" s="324">
        <v>1</v>
      </c>
      <c r="F24" s="324">
        <v>1</v>
      </c>
    </row>
    <row r="25" spans="1:6" ht="15.75" customHeight="1" x14ac:dyDescent="0.15">
      <c r="A25" s="323" t="s">
        <v>28</v>
      </c>
      <c r="B25" s="323" t="s">
        <v>232</v>
      </c>
      <c r="C25" s="324">
        <v>14</v>
      </c>
      <c r="D25" s="324">
        <v>12</v>
      </c>
      <c r="E25" s="324">
        <v>26</v>
      </c>
      <c r="F25" s="324">
        <v>12</v>
      </c>
    </row>
    <row r="26" spans="1:6" ht="15.75" customHeight="1" x14ac:dyDescent="0.15">
      <c r="A26" s="323" t="s">
        <v>270</v>
      </c>
      <c r="B26" s="323" t="s">
        <v>239</v>
      </c>
      <c r="C26" s="324">
        <v>1</v>
      </c>
      <c r="D26" s="324">
        <v>0</v>
      </c>
      <c r="E26" s="324">
        <v>1</v>
      </c>
      <c r="F26" s="324">
        <v>1</v>
      </c>
    </row>
    <row r="27" spans="1:6" ht="15.75" customHeight="1" x14ac:dyDescent="0.15">
      <c r="A27" s="323" t="s">
        <v>44</v>
      </c>
      <c r="B27" s="323" t="s">
        <v>232</v>
      </c>
      <c r="C27" s="324">
        <v>112</v>
      </c>
      <c r="D27" s="324">
        <v>220</v>
      </c>
      <c r="E27" s="324">
        <v>332</v>
      </c>
      <c r="F27" s="324">
        <v>268</v>
      </c>
    </row>
    <row r="28" spans="1:6" ht="15.75" customHeight="1" x14ac:dyDescent="0.15">
      <c r="A28" s="323" t="s">
        <v>59</v>
      </c>
      <c r="B28" s="323" t="s">
        <v>235</v>
      </c>
      <c r="C28" s="324">
        <v>0</v>
      </c>
      <c r="D28" s="324">
        <v>1</v>
      </c>
      <c r="E28" s="324">
        <v>1</v>
      </c>
      <c r="F28" s="324">
        <v>1</v>
      </c>
    </row>
    <row r="29" spans="1:6" ht="15.75" customHeight="1" x14ac:dyDescent="0.15">
      <c r="A29" s="323" t="s">
        <v>27</v>
      </c>
      <c r="B29" s="323" t="s">
        <v>233</v>
      </c>
      <c r="C29" s="324">
        <v>96</v>
      </c>
      <c r="D29" s="324">
        <v>78</v>
      </c>
      <c r="E29" s="324">
        <v>174</v>
      </c>
      <c r="F29" s="324">
        <v>105</v>
      </c>
    </row>
    <row r="30" spans="1:6" ht="15.75" customHeight="1" x14ac:dyDescent="0.15">
      <c r="A30" s="323" t="s">
        <v>32</v>
      </c>
      <c r="B30" s="323" t="s">
        <v>235</v>
      </c>
      <c r="C30" s="324">
        <v>2</v>
      </c>
      <c r="D30" s="324">
        <v>0</v>
      </c>
      <c r="E30" s="324">
        <v>2</v>
      </c>
      <c r="F30" s="324">
        <v>2</v>
      </c>
    </row>
    <row r="31" spans="1:6" ht="15.75" customHeight="1" x14ac:dyDescent="0.15">
      <c r="A31" s="323" t="s">
        <v>245</v>
      </c>
      <c r="B31" s="323" t="s">
        <v>232</v>
      </c>
      <c r="C31" s="324">
        <v>77</v>
      </c>
      <c r="D31" s="324">
        <v>108</v>
      </c>
      <c r="E31" s="324">
        <v>185</v>
      </c>
      <c r="F31" s="324">
        <v>165</v>
      </c>
    </row>
    <row r="32" spans="1:6" ht="15.75" customHeight="1" x14ac:dyDescent="0.15">
      <c r="A32" s="323" t="s">
        <v>246</v>
      </c>
      <c r="B32" s="323" t="s">
        <v>233</v>
      </c>
      <c r="C32" s="324">
        <v>1</v>
      </c>
      <c r="D32" s="324">
        <v>0</v>
      </c>
      <c r="E32" s="324">
        <v>1</v>
      </c>
      <c r="F32" s="324">
        <v>1</v>
      </c>
    </row>
    <row r="33" spans="1:6" ht="15.75" customHeight="1" x14ac:dyDescent="0.15">
      <c r="A33" s="323" t="s">
        <v>43</v>
      </c>
      <c r="B33" s="323" t="s">
        <v>233</v>
      </c>
      <c r="C33" s="324">
        <v>2</v>
      </c>
      <c r="D33" s="324">
        <v>3</v>
      </c>
      <c r="E33" s="324">
        <v>5</v>
      </c>
      <c r="F33" s="324">
        <v>5</v>
      </c>
    </row>
    <row r="34" spans="1:6" ht="15.75" customHeight="1" x14ac:dyDescent="0.15">
      <c r="A34" s="323" t="s">
        <v>247</v>
      </c>
      <c r="B34" s="323" t="s">
        <v>233</v>
      </c>
      <c r="C34" s="324">
        <v>1</v>
      </c>
      <c r="D34" s="324">
        <v>1</v>
      </c>
      <c r="E34" s="324">
        <v>2</v>
      </c>
      <c r="F34" s="324">
        <v>1</v>
      </c>
    </row>
    <row r="35" spans="1:6" ht="15.75" customHeight="1" x14ac:dyDescent="0.15">
      <c r="A35" s="323" t="s">
        <v>57</v>
      </c>
      <c r="B35" s="323" t="s">
        <v>232</v>
      </c>
      <c r="C35" s="324">
        <v>4</v>
      </c>
      <c r="D35" s="324">
        <v>2</v>
      </c>
      <c r="E35" s="324">
        <v>6</v>
      </c>
      <c r="F35" s="324">
        <v>5</v>
      </c>
    </row>
    <row r="36" spans="1:6" ht="15.75" customHeight="1" x14ac:dyDescent="0.15">
      <c r="A36" s="323" t="s">
        <v>248</v>
      </c>
      <c r="B36" s="323" t="s">
        <v>232</v>
      </c>
      <c r="C36" s="324">
        <v>3</v>
      </c>
      <c r="D36" s="324">
        <v>25</v>
      </c>
      <c r="E36" s="324">
        <v>28</v>
      </c>
      <c r="F36" s="324">
        <v>28</v>
      </c>
    </row>
    <row r="37" spans="1:6" ht="15.75" customHeight="1" x14ac:dyDescent="0.15">
      <c r="A37" s="323" t="s">
        <v>1</v>
      </c>
      <c r="B37" s="323" t="s">
        <v>240</v>
      </c>
      <c r="C37" s="324">
        <v>0</v>
      </c>
      <c r="D37" s="324">
        <v>1</v>
      </c>
      <c r="E37" s="324">
        <v>1</v>
      </c>
      <c r="F37" s="324">
        <v>1</v>
      </c>
    </row>
    <row r="38" spans="1:6" ht="15.75" customHeight="1" x14ac:dyDescent="0.15">
      <c r="A38" s="323" t="s">
        <v>259</v>
      </c>
      <c r="B38" s="323" t="s">
        <v>232</v>
      </c>
      <c r="C38" s="324">
        <v>2</v>
      </c>
      <c r="D38" s="324">
        <v>1</v>
      </c>
      <c r="E38" s="324">
        <v>3</v>
      </c>
      <c r="F38" s="324">
        <v>2</v>
      </c>
    </row>
    <row r="39" spans="1:6" ht="15.75" customHeight="1" x14ac:dyDescent="0.15">
      <c r="A39" s="323" t="s">
        <v>55</v>
      </c>
      <c r="B39" s="323" t="s">
        <v>235</v>
      </c>
      <c r="C39" s="324">
        <v>0</v>
      </c>
      <c r="D39" s="324">
        <v>1</v>
      </c>
      <c r="E39" s="324">
        <v>1</v>
      </c>
      <c r="F39" s="324">
        <v>1</v>
      </c>
    </row>
    <row r="40" spans="1:6" ht="15.75" customHeight="1" x14ac:dyDescent="0.15">
      <c r="A40" s="323" t="s">
        <v>249</v>
      </c>
      <c r="B40" s="323" t="s">
        <v>235</v>
      </c>
      <c r="C40" s="324">
        <v>6</v>
      </c>
      <c r="D40" s="324">
        <v>0</v>
      </c>
      <c r="E40" s="324">
        <v>6</v>
      </c>
      <c r="F40" s="324">
        <v>6</v>
      </c>
    </row>
    <row r="41" spans="1:6" ht="15.75" customHeight="1" x14ac:dyDescent="0.15">
      <c r="A41" s="323" t="s">
        <v>250</v>
      </c>
      <c r="B41" s="323" t="s">
        <v>232</v>
      </c>
      <c r="C41" s="324">
        <v>60</v>
      </c>
      <c r="D41" s="324">
        <v>45</v>
      </c>
      <c r="E41" s="324">
        <v>105</v>
      </c>
      <c r="F41" s="324">
        <v>97</v>
      </c>
    </row>
    <row r="42" spans="1:6" ht="15.75" customHeight="1" x14ac:dyDescent="0.15">
      <c r="A42" s="323" t="s">
        <v>251</v>
      </c>
      <c r="B42" s="323" t="s">
        <v>232</v>
      </c>
      <c r="C42" s="324">
        <v>42</v>
      </c>
      <c r="D42" s="324">
        <v>35</v>
      </c>
      <c r="E42" s="324">
        <v>77</v>
      </c>
      <c r="F42" s="324">
        <v>75</v>
      </c>
    </row>
    <row r="43" spans="1:6" x14ac:dyDescent="0.15">
      <c r="A43" s="323" t="s">
        <v>252</v>
      </c>
      <c r="B43" s="323" t="s">
        <v>232</v>
      </c>
      <c r="C43" s="324">
        <v>117</v>
      </c>
      <c r="D43" s="324">
        <v>166</v>
      </c>
      <c r="E43" s="324">
        <v>283</v>
      </c>
      <c r="F43" s="324">
        <v>236</v>
      </c>
    </row>
    <row r="44" spans="1:6" x14ac:dyDescent="0.15">
      <c r="A44" s="323" t="s">
        <v>253</v>
      </c>
      <c r="B44" s="323" t="s">
        <v>232</v>
      </c>
      <c r="C44" s="324">
        <v>4</v>
      </c>
      <c r="D44" s="324">
        <v>1</v>
      </c>
      <c r="E44" s="324">
        <v>5</v>
      </c>
      <c r="F44" s="324">
        <v>5</v>
      </c>
    </row>
    <row r="45" spans="1:6" x14ac:dyDescent="0.15">
      <c r="A45" s="323" t="s">
        <v>254</v>
      </c>
      <c r="B45" s="323" t="s">
        <v>240</v>
      </c>
      <c r="C45" s="324">
        <v>15</v>
      </c>
      <c r="D45" s="324">
        <v>3</v>
      </c>
      <c r="E45" s="324">
        <v>18</v>
      </c>
      <c r="F45" s="324">
        <v>18</v>
      </c>
    </row>
    <row r="46" spans="1:6" x14ac:dyDescent="0.15">
      <c r="A46" s="327" t="s">
        <v>255</v>
      </c>
      <c r="B46" s="328" t="s">
        <v>255</v>
      </c>
      <c r="C46" s="329">
        <v>1</v>
      </c>
      <c r="D46" s="329">
        <v>0</v>
      </c>
      <c r="E46" s="329">
        <v>1</v>
      </c>
      <c r="F46" s="329">
        <v>1</v>
      </c>
    </row>
    <row r="47" spans="1:6" x14ac:dyDescent="0.15">
      <c r="A47" s="325" t="s">
        <v>271</v>
      </c>
      <c r="B47" s="326"/>
      <c r="C47" s="326">
        <f>SUM(C3:C46)</f>
        <v>756</v>
      </c>
      <c r="D47" s="326">
        <f t="shared" ref="D47:E47" si="0">SUM(D3:D46)</f>
        <v>824</v>
      </c>
      <c r="E47" s="326">
        <f t="shared" si="0"/>
        <v>1580</v>
      </c>
      <c r="F47" s="326">
        <f>SUM(F3:F46)</f>
        <v>1302</v>
      </c>
    </row>
    <row r="49" spans="1:1" x14ac:dyDescent="0.15">
      <c r="A49" t="s">
        <v>265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BA410-E04D-4098-B0F1-A5DDD00FB58E}">
  <dimension ref="A1:L48"/>
  <sheetViews>
    <sheetView workbookViewId="0">
      <selection activeCell="C47" sqref="C47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279</v>
      </c>
      <c r="B1" s="330"/>
      <c r="C1" s="330"/>
      <c r="D1" s="330"/>
      <c r="E1" s="330"/>
    </row>
    <row r="2" spans="1:12" x14ac:dyDescent="0.15">
      <c r="A2" s="322" t="s">
        <v>230</v>
      </c>
      <c r="B2" s="322" t="s">
        <v>231</v>
      </c>
      <c r="C2" s="322" t="s">
        <v>22</v>
      </c>
      <c r="D2" s="322" t="s">
        <v>23</v>
      </c>
      <c r="E2" s="322" t="s">
        <v>53</v>
      </c>
      <c r="F2" s="322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23" t="s">
        <v>197</v>
      </c>
      <c r="B3" s="323" t="s">
        <v>232</v>
      </c>
      <c r="C3" s="324">
        <v>1</v>
      </c>
      <c r="D3" s="324">
        <v>0</v>
      </c>
      <c r="E3" s="324">
        <v>1</v>
      </c>
      <c r="F3" s="324">
        <v>1</v>
      </c>
      <c r="H3" s="323" t="s">
        <v>232</v>
      </c>
      <c r="I3" s="324">
        <v>19</v>
      </c>
      <c r="J3" s="324">
        <v>1348</v>
      </c>
      <c r="K3" s="324">
        <v>626</v>
      </c>
      <c r="L3" s="324">
        <v>722</v>
      </c>
    </row>
    <row r="4" spans="1:12" ht="15.75" customHeight="1" x14ac:dyDescent="0.15">
      <c r="A4" s="323" t="s">
        <v>24</v>
      </c>
      <c r="B4" s="323" t="s">
        <v>233</v>
      </c>
      <c r="C4" s="324">
        <v>1</v>
      </c>
      <c r="D4" s="324">
        <v>1</v>
      </c>
      <c r="E4" s="324">
        <v>2</v>
      </c>
      <c r="F4" s="324">
        <v>1</v>
      </c>
      <c r="H4" s="323" t="s">
        <v>235</v>
      </c>
      <c r="I4" s="324">
        <v>8</v>
      </c>
      <c r="J4" s="324">
        <v>13</v>
      </c>
      <c r="K4" s="324">
        <v>11</v>
      </c>
      <c r="L4" s="324">
        <v>2</v>
      </c>
    </row>
    <row r="5" spans="1:12" ht="15.75" customHeight="1" x14ac:dyDescent="0.15">
      <c r="A5" s="323" t="s">
        <v>234</v>
      </c>
      <c r="B5" s="323" t="s">
        <v>235</v>
      </c>
      <c r="C5" s="324">
        <v>1</v>
      </c>
      <c r="D5" s="324">
        <v>0</v>
      </c>
      <c r="E5" s="324">
        <v>1</v>
      </c>
      <c r="F5" s="324">
        <v>1</v>
      </c>
      <c r="H5" s="323" t="s">
        <v>242</v>
      </c>
      <c r="I5" s="324">
        <v>3</v>
      </c>
      <c r="J5" s="324">
        <v>3</v>
      </c>
      <c r="K5" s="324">
        <v>3</v>
      </c>
      <c r="L5" s="324">
        <v>0</v>
      </c>
    </row>
    <row r="6" spans="1:12" ht="15.75" customHeight="1" x14ac:dyDescent="0.15">
      <c r="A6" s="323" t="s">
        <v>37</v>
      </c>
      <c r="B6" s="323" t="s">
        <v>232</v>
      </c>
      <c r="C6" s="324">
        <v>1</v>
      </c>
      <c r="D6" s="324">
        <v>0</v>
      </c>
      <c r="E6" s="324">
        <v>1</v>
      </c>
      <c r="F6" s="324">
        <v>1</v>
      </c>
      <c r="H6" s="323" t="s">
        <v>240</v>
      </c>
      <c r="I6" s="324">
        <v>4</v>
      </c>
      <c r="J6" s="324">
        <v>21</v>
      </c>
      <c r="K6" s="324">
        <v>16</v>
      </c>
      <c r="L6" s="324">
        <v>5</v>
      </c>
    </row>
    <row r="7" spans="1:12" ht="15.75" customHeight="1" x14ac:dyDescent="0.15">
      <c r="A7" s="323" t="s">
        <v>35</v>
      </c>
      <c r="B7" s="323" t="s">
        <v>232</v>
      </c>
      <c r="C7" s="324">
        <v>15</v>
      </c>
      <c r="D7" s="324">
        <v>2</v>
      </c>
      <c r="E7" s="324">
        <v>17</v>
      </c>
      <c r="F7" s="324">
        <v>16</v>
      </c>
      <c r="H7" s="323" t="s">
        <v>233</v>
      </c>
      <c r="I7" s="324">
        <v>6</v>
      </c>
      <c r="J7" s="324">
        <v>192</v>
      </c>
      <c r="K7" s="324">
        <v>106</v>
      </c>
      <c r="L7" s="324">
        <v>86</v>
      </c>
    </row>
    <row r="8" spans="1:12" ht="15.75" customHeight="1" x14ac:dyDescent="0.15">
      <c r="A8" s="323" t="s">
        <v>36</v>
      </c>
      <c r="B8" s="323" t="s">
        <v>232</v>
      </c>
      <c r="C8" s="324">
        <v>86</v>
      </c>
      <c r="D8" s="324">
        <v>50</v>
      </c>
      <c r="E8" s="324">
        <v>136</v>
      </c>
      <c r="F8" s="324">
        <v>132</v>
      </c>
      <c r="H8" s="323" t="s">
        <v>239</v>
      </c>
      <c r="I8" s="324">
        <v>2</v>
      </c>
      <c r="J8" s="324">
        <v>4</v>
      </c>
      <c r="K8" s="324">
        <v>4</v>
      </c>
      <c r="L8" s="324">
        <v>0</v>
      </c>
    </row>
    <row r="9" spans="1:12" ht="15.75" customHeight="1" x14ac:dyDescent="0.15">
      <c r="A9" s="323" t="s">
        <v>238</v>
      </c>
      <c r="B9" s="323" t="s">
        <v>239</v>
      </c>
      <c r="C9" s="324">
        <v>3</v>
      </c>
      <c r="D9" s="324">
        <v>0</v>
      </c>
      <c r="E9" s="324">
        <v>3</v>
      </c>
      <c r="F9" s="324">
        <v>3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23" t="s">
        <v>268</v>
      </c>
      <c r="B10" s="323" t="s">
        <v>235</v>
      </c>
      <c r="C10" s="324">
        <v>1</v>
      </c>
      <c r="D10" s="324">
        <v>0</v>
      </c>
      <c r="E10" s="324">
        <v>1</v>
      </c>
      <c r="F10" s="324">
        <v>1</v>
      </c>
      <c r="H10" s="312" t="s">
        <v>256</v>
      </c>
      <c r="I10" s="313"/>
      <c r="J10" s="318">
        <f>SUM(J3:J9)</f>
        <v>1582</v>
      </c>
      <c r="K10" s="318">
        <f>SUM(K3:K9)</f>
        <v>767</v>
      </c>
      <c r="L10" s="318">
        <f>SUM(L3:L9)</f>
        <v>815</v>
      </c>
    </row>
    <row r="11" spans="1:12" ht="15.75" customHeight="1" x14ac:dyDescent="0.15">
      <c r="A11" s="323" t="s">
        <v>34</v>
      </c>
      <c r="B11" s="323" t="s">
        <v>242</v>
      </c>
      <c r="C11" s="324">
        <v>1</v>
      </c>
      <c r="D11" s="324">
        <v>0</v>
      </c>
      <c r="E11" s="324">
        <v>1</v>
      </c>
      <c r="F11" s="324">
        <v>1</v>
      </c>
    </row>
    <row r="12" spans="1:12" ht="15.75" customHeight="1" x14ac:dyDescent="0.15">
      <c r="A12" s="323" t="s">
        <v>29</v>
      </c>
      <c r="B12" s="323" t="s">
        <v>240</v>
      </c>
      <c r="C12" s="324">
        <v>0</v>
      </c>
      <c r="D12" s="324">
        <v>1</v>
      </c>
      <c r="E12" s="324">
        <v>1</v>
      </c>
      <c r="F12" s="324">
        <v>1</v>
      </c>
    </row>
    <row r="13" spans="1:12" ht="15.75" customHeight="1" x14ac:dyDescent="0.15">
      <c r="A13" s="323" t="s">
        <v>241</v>
      </c>
      <c r="B13" s="323" t="s">
        <v>242</v>
      </c>
      <c r="C13" s="324">
        <v>1</v>
      </c>
      <c r="D13" s="324">
        <v>0</v>
      </c>
      <c r="E13" s="324">
        <v>1</v>
      </c>
      <c r="F13" s="324">
        <v>1</v>
      </c>
    </row>
    <row r="14" spans="1:12" ht="15.75" customHeight="1" x14ac:dyDescent="0.15">
      <c r="A14" s="323" t="s">
        <v>54</v>
      </c>
      <c r="B14" s="323" t="s">
        <v>232</v>
      </c>
      <c r="C14" s="324">
        <v>4</v>
      </c>
      <c r="D14" s="324">
        <v>1</v>
      </c>
      <c r="E14" s="324">
        <v>5</v>
      </c>
      <c r="F14" s="324">
        <v>5</v>
      </c>
    </row>
    <row r="15" spans="1:12" ht="15.75" customHeight="1" x14ac:dyDescent="0.15">
      <c r="A15" s="323" t="s">
        <v>269</v>
      </c>
      <c r="B15" s="323" t="s">
        <v>242</v>
      </c>
      <c r="C15" s="324">
        <v>1</v>
      </c>
      <c r="D15" s="324">
        <v>0</v>
      </c>
      <c r="E15" s="324">
        <v>1</v>
      </c>
      <c r="F15" s="324">
        <v>1</v>
      </c>
    </row>
    <row r="16" spans="1:12" ht="15.75" customHeight="1" x14ac:dyDescent="0.15">
      <c r="A16" s="323" t="s">
        <v>243</v>
      </c>
      <c r="B16" s="323" t="s">
        <v>240</v>
      </c>
      <c r="C16" s="324">
        <v>1</v>
      </c>
      <c r="D16" s="324">
        <v>0</v>
      </c>
      <c r="E16" s="324">
        <v>1</v>
      </c>
      <c r="F16" s="324">
        <v>1</v>
      </c>
    </row>
    <row r="17" spans="1:6" ht="15.75" customHeight="1" x14ac:dyDescent="0.15">
      <c r="A17" s="323" t="s">
        <v>47</v>
      </c>
      <c r="B17" s="323" t="s">
        <v>235</v>
      </c>
      <c r="C17" s="324">
        <v>1</v>
      </c>
      <c r="D17" s="324">
        <v>0</v>
      </c>
      <c r="E17" s="324">
        <v>1</v>
      </c>
      <c r="F17" s="324">
        <v>1</v>
      </c>
    </row>
    <row r="18" spans="1:6" ht="15.75" customHeight="1" x14ac:dyDescent="0.15">
      <c r="A18" s="323" t="s">
        <v>30</v>
      </c>
      <c r="B18" s="323" t="s">
        <v>232</v>
      </c>
      <c r="C18" s="324">
        <v>5</v>
      </c>
      <c r="D18" s="324">
        <v>4</v>
      </c>
      <c r="E18" s="324">
        <v>9</v>
      </c>
      <c r="F18" s="324">
        <v>6</v>
      </c>
    </row>
    <row r="19" spans="1:6" ht="15.75" customHeight="1" x14ac:dyDescent="0.15">
      <c r="A19" s="323" t="s">
        <v>48</v>
      </c>
      <c r="B19" s="323" t="s">
        <v>232</v>
      </c>
      <c r="C19" s="324">
        <v>7</v>
      </c>
      <c r="D19" s="324">
        <v>20</v>
      </c>
      <c r="E19" s="324">
        <v>27</v>
      </c>
      <c r="F19" s="324">
        <v>26</v>
      </c>
    </row>
    <row r="20" spans="1:6" ht="15.75" customHeight="1" x14ac:dyDescent="0.15">
      <c r="A20" s="323" t="s">
        <v>38</v>
      </c>
      <c r="B20" s="323" t="s">
        <v>232</v>
      </c>
      <c r="C20" s="324">
        <v>23</v>
      </c>
      <c r="D20" s="324">
        <v>22</v>
      </c>
      <c r="E20" s="324">
        <v>45</v>
      </c>
      <c r="F20" s="324">
        <v>28</v>
      </c>
    </row>
    <row r="21" spans="1:6" ht="15.75" customHeight="1" x14ac:dyDescent="0.15">
      <c r="A21" s="323" t="s">
        <v>41</v>
      </c>
      <c r="B21" s="323" t="s">
        <v>232</v>
      </c>
      <c r="C21" s="324">
        <v>35</v>
      </c>
      <c r="D21" s="324">
        <v>11</v>
      </c>
      <c r="E21" s="324">
        <v>46</v>
      </c>
      <c r="F21" s="324">
        <v>27</v>
      </c>
    </row>
    <row r="22" spans="1:6" ht="15.75" customHeight="1" x14ac:dyDescent="0.15">
      <c r="A22" s="323" t="s">
        <v>42</v>
      </c>
      <c r="B22" s="323" t="s">
        <v>233</v>
      </c>
      <c r="C22" s="324">
        <v>2</v>
      </c>
      <c r="D22" s="324">
        <v>2</v>
      </c>
      <c r="E22" s="324">
        <v>4</v>
      </c>
      <c r="F22" s="324">
        <v>2</v>
      </c>
    </row>
    <row r="23" spans="1:6" ht="15.75" customHeight="1" x14ac:dyDescent="0.15">
      <c r="A23" s="323" t="s">
        <v>244</v>
      </c>
      <c r="B23" s="323" t="s">
        <v>235</v>
      </c>
      <c r="C23" s="324">
        <v>1</v>
      </c>
      <c r="D23" s="324">
        <v>0</v>
      </c>
      <c r="E23" s="324">
        <v>1</v>
      </c>
      <c r="F23" s="324">
        <v>1</v>
      </c>
    </row>
    <row r="24" spans="1:6" ht="15.75" customHeight="1" x14ac:dyDescent="0.15">
      <c r="A24" s="323" t="s">
        <v>28</v>
      </c>
      <c r="B24" s="323" t="s">
        <v>232</v>
      </c>
      <c r="C24" s="324">
        <v>15</v>
      </c>
      <c r="D24" s="324">
        <v>12</v>
      </c>
      <c r="E24" s="324">
        <v>27</v>
      </c>
      <c r="F24" s="324">
        <v>13</v>
      </c>
    </row>
    <row r="25" spans="1:6" ht="15.75" customHeight="1" x14ac:dyDescent="0.15">
      <c r="A25" s="323" t="s">
        <v>270</v>
      </c>
      <c r="B25" s="323" t="s">
        <v>239</v>
      </c>
      <c r="C25" s="324">
        <v>1</v>
      </c>
      <c r="D25" s="324">
        <v>0</v>
      </c>
      <c r="E25" s="324">
        <v>1</v>
      </c>
      <c r="F25" s="324">
        <v>1</v>
      </c>
    </row>
    <row r="26" spans="1:6" ht="15.75" customHeight="1" x14ac:dyDescent="0.15">
      <c r="A26" s="323" t="s">
        <v>44</v>
      </c>
      <c r="B26" s="323" t="s">
        <v>232</v>
      </c>
      <c r="C26" s="324">
        <v>120</v>
      </c>
      <c r="D26" s="324">
        <v>221</v>
      </c>
      <c r="E26" s="324">
        <v>341</v>
      </c>
      <c r="F26" s="324">
        <v>277</v>
      </c>
    </row>
    <row r="27" spans="1:6" ht="15.75" customHeight="1" x14ac:dyDescent="0.15">
      <c r="A27" s="323" t="s">
        <v>59</v>
      </c>
      <c r="B27" s="323" t="s">
        <v>235</v>
      </c>
      <c r="C27" s="324">
        <v>0</v>
      </c>
      <c r="D27" s="324">
        <v>1</v>
      </c>
      <c r="E27" s="324">
        <v>1</v>
      </c>
      <c r="F27" s="324">
        <v>1</v>
      </c>
    </row>
    <row r="28" spans="1:6" ht="15.75" customHeight="1" x14ac:dyDescent="0.15">
      <c r="A28" s="323" t="s">
        <v>27</v>
      </c>
      <c r="B28" s="323" t="s">
        <v>233</v>
      </c>
      <c r="C28" s="324">
        <v>100</v>
      </c>
      <c r="D28" s="324">
        <v>79</v>
      </c>
      <c r="E28" s="324">
        <v>179</v>
      </c>
      <c r="F28" s="324">
        <v>106</v>
      </c>
    </row>
    <row r="29" spans="1:6" ht="15.75" customHeight="1" x14ac:dyDescent="0.15">
      <c r="A29" s="323" t="s">
        <v>32</v>
      </c>
      <c r="B29" s="323" t="s">
        <v>235</v>
      </c>
      <c r="C29" s="324">
        <v>2</v>
      </c>
      <c r="D29" s="324">
        <v>0</v>
      </c>
      <c r="E29" s="324">
        <v>2</v>
      </c>
      <c r="F29" s="324">
        <v>2</v>
      </c>
    </row>
    <row r="30" spans="1:6" ht="15.75" customHeight="1" x14ac:dyDescent="0.15">
      <c r="A30" s="323" t="s">
        <v>245</v>
      </c>
      <c r="B30" s="323" t="s">
        <v>232</v>
      </c>
      <c r="C30" s="324">
        <v>82</v>
      </c>
      <c r="D30" s="324">
        <v>105</v>
      </c>
      <c r="E30" s="324">
        <v>187</v>
      </c>
      <c r="F30" s="324">
        <v>167</v>
      </c>
    </row>
    <row r="31" spans="1:6" ht="15.75" customHeight="1" x14ac:dyDescent="0.15">
      <c r="A31" s="323" t="s">
        <v>246</v>
      </c>
      <c r="B31" s="323" t="s">
        <v>233</v>
      </c>
      <c r="C31" s="324">
        <v>1</v>
      </c>
      <c r="D31" s="324">
        <v>0</v>
      </c>
      <c r="E31" s="324">
        <v>1</v>
      </c>
      <c r="F31" s="324">
        <v>1</v>
      </c>
    </row>
    <row r="32" spans="1:6" ht="15.75" customHeight="1" x14ac:dyDescent="0.15">
      <c r="A32" s="323" t="s">
        <v>43</v>
      </c>
      <c r="B32" s="323" t="s">
        <v>233</v>
      </c>
      <c r="C32" s="324">
        <v>1</v>
      </c>
      <c r="D32" s="324">
        <v>3</v>
      </c>
      <c r="E32" s="324">
        <v>4</v>
      </c>
      <c r="F32" s="324">
        <v>4</v>
      </c>
    </row>
    <row r="33" spans="1:6" ht="15.75" customHeight="1" x14ac:dyDescent="0.15">
      <c r="A33" s="323" t="s">
        <v>247</v>
      </c>
      <c r="B33" s="323" t="s">
        <v>233</v>
      </c>
      <c r="C33" s="324">
        <v>1</v>
      </c>
      <c r="D33" s="324">
        <v>1</v>
      </c>
      <c r="E33" s="324">
        <v>2</v>
      </c>
      <c r="F33" s="324">
        <v>1</v>
      </c>
    </row>
    <row r="34" spans="1:6" ht="15.75" customHeight="1" x14ac:dyDescent="0.15">
      <c r="A34" s="323" t="s">
        <v>57</v>
      </c>
      <c r="B34" s="323" t="s">
        <v>232</v>
      </c>
      <c r="C34" s="324">
        <v>4</v>
      </c>
      <c r="D34" s="324">
        <v>2</v>
      </c>
      <c r="E34" s="324">
        <v>6</v>
      </c>
      <c r="F34" s="324">
        <v>5</v>
      </c>
    </row>
    <row r="35" spans="1:6" ht="15.75" customHeight="1" x14ac:dyDescent="0.15">
      <c r="A35" s="323" t="s">
        <v>248</v>
      </c>
      <c r="B35" s="323" t="s">
        <v>232</v>
      </c>
      <c r="C35" s="324">
        <v>3</v>
      </c>
      <c r="D35" s="324">
        <v>23</v>
      </c>
      <c r="E35" s="324">
        <v>26</v>
      </c>
      <c r="F35" s="324">
        <v>26</v>
      </c>
    </row>
    <row r="36" spans="1:6" ht="15.75" customHeight="1" x14ac:dyDescent="0.15">
      <c r="A36" s="323" t="s">
        <v>1</v>
      </c>
      <c r="B36" s="323" t="s">
        <v>240</v>
      </c>
      <c r="C36" s="324">
        <v>0</v>
      </c>
      <c r="D36" s="324">
        <v>1</v>
      </c>
      <c r="E36" s="324">
        <v>1</v>
      </c>
      <c r="F36" s="324">
        <v>1</v>
      </c>
    </row>
    <row r="37" spans="1:6" ht="15.75" customHeight="1" x14ac:dyDescent="0.15">
      <c r="A37" s="323" t="s">
        <v>259</v>
      </c>
      <c r="B37" s="323" t="s">
        <v>232</v>
      </c>
      <c r="C37" s="324">
        <v>1</v>
      </c>
      <c r="D37" s="324">
        <v>1</v>
      </c>
      <c r="E37" s="324">
        <v>2</v>
      </c>
      <c r="F37" s="324">
        <v>1</v>
      </c>
    </row>
    <row r="38" spans="1:6" ht="15.75" customHeight="1" x14ac:dyDescent="0.15">
      <c r="A38" s="323" t="s">
        <v>55</v>
      </c>
      <c r="B38" s="323" t="s">
        <v>235</v>
      </c>
      <c r="C38" s="324">
        <v>0</v>
      </c>
      <c r="D38" s="324">
        <v>1</v>
      </c>
      <c r="E38" s="324">
        <v>1</v>
      </c>
      <c r="F38" s="324">
        <v>1</v>
      </c>
    </row>
    <row r="39" spans="1:6" ht="15.75" customHeight="1" x14ac:dyDescent="0.15">
      <c r="A39" s="323" t="s">
        <v>249</v>
      </c>
      <c r="B39" s="323" t="s">
        <v>235</v>
      </c>
      <c r="C39" s="324">
        <v>5</v>
      </c>
      <c r="D39" s="324">
        <v>0</v>
      </c>
      <c r="E39" s="324">
        <v>5</v>
      </c>
      <c r="F39" s="324">
        <v>5</v>
      </c>
    </row>
    <row r="40" spans="1:6" ht="15.75" customHeight="1" x14ac:dyDescent="0.15">
      <c r="A40" s="323" t="s">
        <v>250</v>
      </c>
      <c r="B40" s="323" t="s">
        <v>232</v>
      </c>
      <c r="C40" s="324">
        <v>60</v>
      </c>
      <c r="D40" s="324">
        <v>45</v>
      </c>
      <c r="E40" s="324">
        <v>105</v>
      </c>
      <c r="F40" s="324">
        <v>97</v>
      </c>
    </row>
    <row r="41" spans="1:6" ht="15.75" customHeight="1" x14ac:dyDescent="0.15">
      <c r="A41" s="323" t="s">
        <v>251</v>
      </c>
      <c r="B41" s="323" t="s">
        <v>232</v>
      </c>
      <c r="C41" s="324">
        <v>43</v>
      </c>
      <c r="D41" s="324">
        <v>35</v>
      </c>
      <c r="E41" s="324">
        <v>78</v>
      </c>
      <c r="F41" s="324">
        <v>76</v>
      </c>
    </row>
    <row r="42" spans="1:6" ht="15.75" customHeight="1" x14ac:dyDescent="0.15">
      <c r="A42" s="323" t="s">
        <v>252</v>
      </c>
      <c r="B42" s="323" t="s">
        <v>232</v>
      </c>
      <c r="C42" s="324">
        <v>117</v>
      </c>
      <c r="D42" s="324">
        <v>167</v>
      </c>
      <c r="E42" s="324">
        <v>284</v>
      </c>
      <c r="F42" s="324">
        <v>237</v>
      </c>
    </row>
    <row r="43" spans="1:6" x14ac:dyDescent="0.15">
      <c r="A43" s="323" t="s">
        <v>253</v>
      </c>
      <c r="B43" s="323" t="s">
        <v>232</v>
      </c>
      <c r="C43" s="324">
        <v>4</v>
      </c>
      <c r="D43" s="324">
        <v>1</v>
      </c>
      <c r="E43" s="324">
        <v>5</v>
      </c>
      <c r="F43" s="324">
        <v>5</v>
      </c>
    </row>
    <row r="44" spans="1:6" x14ac:dyDescent="0.15">
      <c r="A44" s="323" t="s">
        <v>254</v>
      </c>
      <c r="B44" s="323" t="s">
        <v>240</v>
      </c>
      <c r="C44" s="324">
        <v>15</v>
      </c>
      <c r="D44" s="324">
        <v>3</v>
      </c>
      <c r="E44" s="324">
        <v>18</v>
      </c>
      <c r="F44" s="324">
        <v>18</v>
      </c>
    </row>
    <row r="45" spans="1:6" x14ac:dyDescent="0.15">
      <c r="A45" s="323" t="s">
        <v>255</v>
      </c>
      <c r="B45" s="323" t="s">
        <v>255</v>
      </c>
      <c r="C45" s="324">
        <v>1</v>
      </c>
      <c r="D45" s="324">
        <v>0</v>
      </c>
      <c r="E45" s="324">
        <v>1</v>
      </c>
      <c r="F45" s="324">
        <v>1</v>
      </c>
    </row>
    <row r="46" spans="1:6" x14ac:dyDescent="0.15">
      <c r="A46" s="325" t="s">
        <v>271</v>
      </c>
      <c r="B46" s="326"/>
      <c r="C46" s="326">
        <f>SUM(C3:C45)</f>
        <v>767</v>
      </c>
      <c r="D46" s="326">
        <f>SUM(D3:D45)</f>
        <v>815</v>
      </c>
      <c r="E46" s="326">
        <f>SUM(E3:E45)</f>
        <v>1582</v>
      </c>
      <c r="F46" s="326">
        <f>SUM(F3:F45)</f>
        <v>1303</v>
      </c>
    </row>
    <row r="48" spans="1:6" x14ac:dyDescent="0.15">
      <c r="A48" t="s">
        <v>265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2B1D-0B76-49D2-9D0C-2B38A1842181}">
  <dimension ref="A1:L48"/>
  <sheetViews>
    <sheetView topLeftCell="A21" workbookViewId="0">
      <selection activeCell="L30" sqref="L30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278</v>
      </c>
      <c r="B1" s="330"/>
      <c r="C1" s="330"/>
      <c r="D1" s="330"/>
      <c r="E1" s="330"/>
    </row>
    <row r="2" spans="1:12" x14ac:dyDescent="0.15">
      <c r="A2" s="322" t="s">
        <v>230</v>
      </c>
      <c r="B2" s="322" t="s">
        <v>231</v>
      </c>
      <c r="C2" s="322" t="s">
        <v>22</v>
      </c>
      <c r="D2" s="322" t="s">
        <v>23</v>
      </c>
      <c r="E2" s="322" t="s">
        <v>53</v>
      </c>
      <c r="F2" s="322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23" t="s">
        <v>197</v>
      </c>
      <c r="B3" s="323" t="s">
        <v>232</v>
      </c>
      <c r="C3" s="324">
        <v>1</v>
      </c>
      <c r="D3" s="324">
        <v>0</v>
      </c>
      <c r="E3" s="324">
        <v>1</v>
      </c>
      <c r="F3" s="324">
        <v>1</v>
      </c>
      <c r="H3" s="323" t="s">
        <v>232</v>
      </c>
      <c r="I3" s="324">
        <v>19</v>
      </c>
      <c r="J3" s="324">
        <v>1348</v>
      </c>
      <c r="K3" s="324">
        <v>628</v>
      </c>
      <c r="L3" s="324">
        <v>720</v>
      </c>
    </row>
    <row r="4" spans="1:12" ht="15.75" customHeight="1" x14ac:dyDescent="0.15">
      <c r="A4" s="323" t="s">
        <v>24</v>
      </c>
      <c r="B4" s="323" t="s">
        <v>233</v>
      </c>
      <c r="C4" s="324">
        <v>1</v>
      </c>
      <c r="D4" s="324">
        <v>1</v>
      </c>
      <c r="E4" s="324">
        <v>2</v>
      </c>
      <c r="F4" s="324">
        <v>1</v>
      </c>
      <c r="H4" s="323" t="s">
        <v>235</v>
      </c>
      <c r="I4" s="324">
        <v>8</v>
      </c>
      <c r="J4" s="324">
        <v>13</v>
      </c>
      <c r="K4" s="324">
        <v>11</v>
      </c>
      <c r="L4" s="324">
        <v>2</v>
      </c>
    </row>
    <row r="5" spans="1:12" ht="15.75" customHeight="1" x14ac:dyDescent="0.15">
      <c r="A5" s="323" t="s">
        <v>234</v>
      </c>
      <c r="B5" s="323" t="s">
        <v>235</v>
      </c>
      <c r="C5" s="324">
        <v>1</v>
      </c>
      <c r="D5" s="324">
        <v>0</v>
      </c>
      <c r="E5" s="324">
        <v>1</v>
      </c>
      <c r="F5" s="324">
        <v>1</v>
      </c>
      <c r="H5" s="323" t="s">
        <v>242</v>
      </c>
      <c r="I5" s="324">
        <v>3</v>
      </c>
      <c r="J5" s="324">
        <v>3</v>
      </c>
      <c r="K5" s="324">
        <v>3</v>
      </c>
      <c r="L5" s="324">
        <v>0</v>
      </c>
    </row>
    <row r="6" spans="1:12" ht="15.75" customHeight="1" x14ac:dyDescent="0.15">
      <c r="A6" s="323" t="s">
        <v>37</v>
      </c>
      <c r="B6" s="323" t="s">
        <v>232</v>
      </c>
      <c r="C6" s="324">
        <v>1</v>
      </c>
      <c r="D6" s="324">
        <v>0</v>
      </c>
      <c r="E6" s="324">
        <v>1</v>
      </c>
      <c r="F6" s="324">
        <v>1</v>
      </c>
      <c r="H6" s="323" t="s">
        <v>240</v>
      </c>
      <c r="I6" s="324">
        <v>4</v>
      </c>
      <c r="J6" s="324">
        <v>21</v>
      </c>
      <c r="K6" s="324">
        <v>16</v>
      </c>
      <c r="L6" s="324">
        <v>5</v>
      </c>
    </row>
    <row r="7" spans="1:12" ht="15.75" customHeight="1" x14ac:dyDescent="0.15">
      <c r="A7" s="323" t="s">
        <v>35</v>
      </c>
      <c r="B7" s="323" t="s">
        <v>232</v>
      </c>
      <c r="C7" s="324">
        <v>15</v>
      </c>
      <c r="D7" s="324">
        <v>2</v>
      </c>
      <c r="E7" s="324">
        <v>17</v>
      </c>
      <c r="F7" s="324">
        <v>16</v>
      </c>
      <c r="H7" s="323" t="s">
        <v>233</v>
      </c>
      <c r="I7" s="324">
        <v>6</v>
      </c>
      <c r="J7" s="324">
        <v>193</v>
      </c>
      <c r="K7" s="324">
        <v>106</v>
      </c>
      <c r="L7" s="324">
        <v>87</v>
      </c>
    </row>
    <row r="8" spans="1:12" ht="15.75" customHeight="1" x14ac:dyDescent="0.15">
      <c r="A8" s="323" t="s">
        <v>36</v>
      </c>
      <c r="B8" s="323" t="s">
        <v>232</v>
      </c>
      <c r="C8" s="324">
        <v>81</v>
      </c>
      <c r="D8" s="324">
        <v>48</v>
      </c>
      <c r="E8" s="324">
        <v>129</v>
      </c>
      <c r="F8" s="324">
        <v>125</v>
      </c>
      <c r="H8" s="323" t="s">
        <v>239</v>
      </c>
      <c r="I8" s="324">
        <v>2</v>
      </c>
      <c r="J8" s="324">
        <v>4</v>
      </c>
      <c r="K8" s="324">
        <v>4</v>
      </c>
      <c r="L8" s="324">
        <v>0</v>
      </c>
    </row>
    <row r="9" spans="1:12" ht="15.75" customHeight="1" x14ac:dyDescent="0.15">
      <c r="A9" s="323" t="s">
        <v>238</v>
      </c>
      <c r="B9" s="323" t="s">
        <v>239</v>
      </c>
      <c r="C9" s="324">
        <v>3</v>
      </c>
      <c r="D9" s="324">
        <v>0</v>
      </c>
      <c r="E9" s="324">
        <v>3</v>
      </c>
      <c r="F9" s="324">
        <v>3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23" t="s">
        <v>268</v>
      </c>
      <c r="B10" s="323" t="s">
        <v>235</v>
      </c>
      <c r="C10" s="324">
        <v>1</v>
      </c>
      <c r="D10" s="324">
        <v>0</v>
      </c>
      <c r="E10" s="324">
        <v>1</v>
      </c>
      <c r="F10" s="324">
        <v>1</v>
      </c>
      <c r="H10" s="312" t="s">
        <v>256</v>
      </c>
      <c r="I10" s="313"/>
      <c r="J10" s="318">
        <f>SUM(J3:J9)</f>
        <v>1583</v>
      </c>
      <c r="K10" s="318">
        <f>SUM(K3:K9)</f>
        <v>769</v>
      </c>
      <c r="L10" s="318">
        <f>SUM(L3:L9)</f>
        <v>814</v>
      </c>
    </row>
    <row r="11" spans="1:12" ht="15.75" customHeight="1" x14ac:dyDescent="0.15">
      <c r="A11" s="323" t="s">
        <v>34</v>
      </c>
      <c r="B11" s="323" t="s">
        <v>242</v>
      </c>
      <c r="C11" s="324">
        <v>1</v>
      </c>
      <c r="D11" s="324">
        <v>0</v>
      </c>
      <c r="E11" s="324">
        <v>1</v>
      </c>
      <c r="F11" s="324">
        <v>1</v>
      </c>
    </row>
    <row r="12" spans="1:12" ht="15.75" customHeight="1" x14ac:dyDescent="0.15">
      <c r="A12" s="323" t="s">
        <v>29</v>
      </c>
      <c r="B12" s="323" t="s">
        <v>240</v>
      </c>
      <c r="C12" s="324">
        <v>0</v>
      </c>
      <c r="D12" s="324">
        <v>1</v>
      </c>
      <c r="E12" s="324">
        <v>1</v>
      </c>
      <c r="F12" s="324">
        <v>1</v>
      </c>
    </row>
    <row r="13" spans="1:12" ht="15.75" customHeight="1" x14ac:dyDescent="0.15">
      <c r="A13" s="323" t="s">
        <v>241</v>
      </c>
      <c r="B13" s="323" t="s">
        <v>242</v>
      </c>
      <c r="C13" s="324">
        <v>1</v>
      </c>
      <c r="D13" s="324">
        <v>0</v>
      </c>
      <c r="E13" s="324">
        <v>1</v>
      </c>
      <c r="F13" s="324">
        <v>1</v>
      </c>
    </row>
    <row r="14" spans="1:12" ht="15.75" customHeight="1" x14ac:dyDescent="0.15">
      <c r="A14" s="323" t="s">
        <v>54</v>
      </c>
      <c r="B14" s="323" t="s">
        <v>232</v>
      </c>
      <c r="C14" s="324">
        <v>3</v>
      </c>
      <c r="D14" s="324">
        <v>1</v>
      </c>
      <c r="E14" s="324">
        <v>4</v>
      </c>
      <c r="F14" s="324">
        <v>4</v>
      </c>
    </row>
    <row r="15" spans="1:12" ht="15.75" customHeight="1" x14ac:dyDescent="0.15">
      <c r="A15" s="323" t="s">
        <v>269</v>
      </c>
      <c r="B15" s="323" t="s">
        <v>242</v>
      </c>
      <c r="C15" s="324">
        <v>1</v>
      </c>
      <c r="D15" s="324">
        <v>0</v>
      </c>
      <c r="E15" s="324">
        <v>1</v>
      </c>
      <c r="F15" s="324">
        <v>1</v>
      </c>
    </row>
    <row r="16" spans="1:12" ht="15.75" customHeight="1" x14ac:dyDescent="0.15">
      <c r="A16" s="323" t="s">
        <v>243</v>
      </c>
      <c r="B16" s="323" t="s">
        <v>240</v>
      </c>
      <c r="C16" s="324">
        <v>1</v>
      </c>
      <c r="D16" s="324">
        <v>0</v>
      </c>
      <c r="E16" s="324">
        <v>1</v>
      </c>
      <c r="F16" s="324">
        <v>1</v>
      </c>
    </row>
    <row r="17" spans="1:6" ht="15.75" customHeight="1" x14ac:dyDescent="0.15">
      <c r="A17" s="323" t="s">
        <v>47</v>
      </c>
      <c r="B17" s="323" t="s">
        <v>235</v>
      </c>
      <c r="C17" s="324">
        <v>1</v>
      </c>
      <c r="D17" s="324">
        <v>0</v>
      </c>
      <c r="E17" s="324">
        <v>1</v>
      </c>
      <c r="F17" s="324">
        <v>1</v>
      </c>
    </row>
    <row r="18" spans="1:6" ht="15.75" customHeight="1" x14ac:dyDescent="0.15">
      <c r="A18" s="323" t="s">
        <v>30</v>
      </c>
      <c r="B18" s="323" t="s">
        <v>232</v>
      </c>
      <c r="C18" s="324">
        <v>6</v>
      </c>
      <c r="D18" s="324">
        <v>4</v>
      </c>
      <c r="E18" s="324">
        <v>10</v>
      </c>
      <c r="F18" s="324">
        <v>7</v>
      </c>
    </row>
    <row r="19" spans="1:6" ht="15.75" customHeight="1" x14ac:dyDescent="0.15">
      <c r="A19" s="323" t="s">
        <v>48</v>
      </c>
      <c r="B19" s="323" t="s">
        <v>232</v>
      </c>
      <c r="C19" s="324">
        <v>7</v>
      </c>
      <c r="D19" s="324">
        <v>20</v>
      </c>
      <c r="E19" s="324">
        <v>27</v>
      </c>
      <c r="F19" s="324">
        <v>26</v>
      </c>
    </row>
    <row r="20" spans="1:6" ht="15.75" customHeight="1" x14ac:dyDescent="0.15">
      <c r="A20" s="323" t="s">
        <v>38</v>
      </c>
      <c r="B20" s="323" t="s">
        <v>232</v>
      </c>
      <c r="C20" s="324">
        <v>23</v>
      </c>
      <c r="D20" s="324">
        <v>22</v>
      </c>
      <c r="E20" s="324">
        <v>45</v>
      </c>
      <c r="F20" s="324">
        <v>28</v>
      </c>
    </row>
    <row r="21" spans="1:6" ht="15.75" customHeight="1" x14ac:dyDescent="0.15">
      <c r="A21" s="323" t="s">
        <v>41</v>
      </c>
      <c r="B21" s="323" t="s">
        <v>232</v>
      </c>
      <c r="C21" s="324">
        <v>36</v>
      </c>
      <c r="D21" s="324">
        <v>11</v>
      </c>
      <c r="E21" s="324">
        <v>47</v>
      </c>
      <c r="F21" s="324">
        <v>28</v>
      </c>
    </row>
    <row r="22" spans="1:6" ht="15.75" customHeight="1" x14ac:dyDescent="0.15">
      <c r="A22" s="323" t="s">
        <v>42</v>
      </c>
      <c r="B22" s="323" t="s">
        <v>233</v>
      </c>
      <c r="C22" s="324">
        <v>2</v>
      </c>
      <c r="D22" s="324">
        <v>2</v>
      </c>
      <c r="E22" s="324">
        <v>4</v>
      </c>
      <c r="F22" s="324">
        <v>2</v>
      </c>
    </row>
    <row r="23" spans="1:6" ht="15.75" customHeight="1" x14ac:dyDescent="0.15">
      <c r="A23" s="323" t="s">
        <v>244</v>
      </c>
      <c r="B23" s="323" t="s">
        <v>235</v>
      </c>
      <c r="C23" s="324">
        <v>1</v>
      </c>
      <c r="D23" s="324">
        <v>0</v>
      </c>
      <c r="E23" s="324">
        <v>1</v>
      </c>
      <c r="F23" s="324">
        <v>1</v>
      </c>
    </row>
    <row r="24" spans="1:6" ht="15.75" customHeight="1" x14ac:dyDescent="0.15">
      <c r="A24" s="323" t="s">
        <v>28</v>
      </c>
      <c r="B24" s="323" t="s">
        <v>232</v>
      </c>
      <c r="C24" s="324">
        <v>15</v>
      </c>
      <c r="D24" s="324">
        <v>12</v>
      </c>
      <c r="E24" s="324">
        <v>27</v>
      </c>
      <c r="F24" s="324">
        <v>13</v>
      </c>
    </row>
    <row r="25" spans="1:6" ht="15.75" customHeight="1" x14ac:dyDescent="0.15">
      <c r="A25" s="323" t="s">
        <v>270</v>
      </c>
      <c r="B25" s="323" t="s">
        <v>239</v>
      </c>
      <c r="C25" s="324">
        <v>1</v>
      </c>
      <c r="D25" s="324">
        <v>0</v>
      </c>
      <c r="E25" s="324">
        <v>1</v>
      </c>
      <c r="F25" s="324">
        <v>1</v>
      </c>
    </row>
    <row r="26" spans="1:6" ht="15.75" customHeight="1" x14ac:dyDescent="0.15">
      <c r="A26" s="323" t="s">
        <v>44</v>
      </c>
      <c r="B26" s="323" t="s">
        <v>232</v>
      </c>
      <c r="C26" s="324">
        <v>121</v>
      </c>
      <c r="D26" s="324">
        <v>222</v>
      </c>
      <c r="E26" s="324">
        <v>343</v>
      </c>
      <c r="F26" s="324">
        <v>278</v>
      </c>
    </row>
    <row r="27" spans="1:6" ht="15.75" customHeight="1" x14ac:dyDescent="0.15">
      <c r="A27" s="323" t="s">
        <v>59</v>
      </c>
      <c r="B27" s="323" t="s">
        <v>235</v>
      </c>
      <c r="C27" s="324">
        <v>0</v>
      </c>
      <c r="D27" s="324">
        <v>1</v>
      </c>
      <c r="E27" s="324">
        <v>1</v>
      </c>
      <c r="F27" s="324">
        <v>1</v>
      </c>
    </row>
    <row r="28" spans="1:6" ht="15.75" customHeight="1" x14ac:dyDescent="0.15">
      <c r="A28" s="323" t="s">
        <v>27</v>
      </c>
      <c r="B28" s="323" t="s">
        <v>233</v>
      </c>
      <c r="C28" s="324">
        <v>100</v>
      </c>
      <c r="D28" s="324">
        <v>80</v>
      </c>
      <c r="E28" s="324">
        <v>180</v>
      </c>
      <c r="F28" s="324">
        <v>107</v>
      </c>
    </row>
    <row r="29" spans="1:6" ht="15.75" customHeight="1" x14ac:dyDescent="0.15">
      <c r="A29" s="323" t="s">
        <v>32</v>
      </c>
      <c r="B29" s="323" t="s">
        <v>235</v>
      </c>
      <c r="C29" s="324">
        <v>2</v>
      </c>
      <c r="D29" s="324">
        <v>0</v>
      </c>
      <c r="E29" s="324">
        <v>2</v>
      </c>
      <c r="F29" s="324">
        <v>2</v>
      </c>
    </row>
    <row r="30" spans="1:6" ht="15.75" customHeight="1" x14ac:dyDescent="0.15">
      <c r="A30" s="323" t="s">
        <v>245</v>
      </c>
      <c r="B30" s="323" t="s">
        <v>232</v>
      </c>
      <c r="C30" s="324">
        <v>82</v>
      </c>
      <c r="D30" s="324">
        <v>103</v>
      </c>
      <c r="E30" s="324">
        <v>185</v>
      </c>
      <c r="F30" s="324">
        <v>166</v>
      </c>
    </row>
    <row r="31" spans="1:6" ht="15.75" customHeight="1" x14ac:dyDescent="0.15">
      <c r="A31" s="323" t="s">
        <v>246</v>
      </c>
      <c r="B31" s="323" t="s">
        <v>233</v>
      </c>
      <c r="C31" s="324">
        <v>1</v>
      </c>
      <c r="D31" s="324">
        <v>0</v>
      </c>
      <c r="E31" s="324">
        <v>1</v>
      </c>
      <c r="F31" s="324">
        <v>1</v>
      </c>
    </row>
    <row r="32" spans="1:6" ht="15.75" customHeight="1" x14ac:dyDescent="0.15">
      <c r="A32" s="323" t="s">
        <v>43</v>
      </c>
      <c r="B32" s="323" t="s">
        <v>233</v>
      </c>
      <c r="C32" s="324">
        <v>1</v>
      </c>
      <c r="D32" s="324">
        <v>3</v>
      </c>
      <c r="E32" s="324">
        <v>4</v>
      </c>
      <c r="F32" s="324">
        <v>4</v>
      </c>
    </row>
    <row r="33" spans="1:6" ht="15.75" customHeight="1" x14ac:dyDescent="0.15">
      <c r="A33" s="323" t="s">
        <v>247</v>
      </c>
      <c r="B33" s="323" t="s">
        <v>233</v>
      </c>
      <c r="C33" s="324">
        <v>1</v>
      </c>
      <c r="D33" s="324">
        <v>1</v>
      </c>
      <c r="E33" s="324">
        <v>2</v>
      </c>
      <c r="F33" s="324">
        <v>1</v>
      </c>
    </row>
    <row r="34" spans="1:6" ht="15.75" customHeight="1" x14ac:dyDescent="0.15">
      <c r="A34" s="323" t="s">
        <v>57</v>
      </c>
      <c r="B34" s="323" t="s">
        <v>232</v>
      </c>
      <c r="C34" s="324">
        <v>4</v>
      </c>
      <c r="D34" s="324">
        <v>2</v>
      </c>
      <c r="E34" s="324">
        <v>6</v>
      </c>
      <c r="F34" s="324">
        <v>5</v>
      </c>
    </row>
    <row r="35" spans="1:6" ht="15.75" customHeight="1" x14ac:dyDescent="0.15">
      <c r="A35" s="323" t="s">
        <v>248</v>
      </c>
      <c r="B35" s="323" t="s">
        <v>232</v>
      </c>
      <c r="C35" s="324">
        <v>5</v>
      </c>
      <c r="D35" s="324">
        <v>22</v>
      </c>
      <c r="E35" s="324">
        <v>27</v>
      </c>
      <c r="F35" s="324">
        <v>27</v>
      </c>
    </row>
    <row r="36" spans="1:6" ht="15.75" customHeight="1" x14ac:dyDescent="0.15">
      <c r="A36" s="323" t="s">
        <v>1</v>
      </c>
      <c r="B36" s="323" t="s">
        <v>240</v>
      </c>
      <c r="C36" s="324">
        <v>0</v>
      </c>
      <c r="D36" s="324">
        <v>1</v>
      </c>
      <c r="E36" s="324">
        <v>1</v>
      </c>
      <c r="F36" s="324">
        <v>1</v>
      </c>
    </row>
    <row r="37" spans="1:6" ht="15.75" customHeight="1" x14ac:dyDescent="0.15">
      <c r="A37" s="323" t="s">
        <v>259</v>
      </c>
      <c r="B37" s="323" t="s">
        <v>232</v>
      </c>
      <c r="C37" s="324">
        <v>1</v>
      </c>
      <c r="D37" s="324">
        <v>1</v>
      </c>
      <c r="E37" s="324">
        <v>2</v>
      </c>
      <c r="F37" s="324">
        <v>1</v>
      </c>
    </row>
    <row r="38" spans="1:6" ht="15.75" customHeight="1" x14ac:dyDescent="0.15">
      <c r="A38" s="323" t="s">
        <v>55</v>
      </c>
      <c r="B38" s="323" t="s">
        <v>235</v>
      </c>
      <c r="C38" s="324">
        <v>0</v>
      </c>
      <c r="D38" s="324">
        <v>1</v>
      </c>
      <c r="E38" s="324">
        <v>1</v>
      </c>
      <c r="F38" s="324">
        <v>1</v>
      </c>
    </row>
    <row r="39" spans="1:6" ht="15.75" customHeight="1" x14ac:dyDescent="0.15">
      <c r="A39" s="323" t="s">
        <v>249</v>
      </c>
      <c r="B39" s="323" t="s">
        <v>235</v>
      </c>
      <c r="C39" s="324">
        <v>5</v>
      </c>
      <c r="D39" s="324">
        <v>0</v>
      </c>
      <c r="E39" s="324">
        <v>5</v>
      </c>
      <c r="F39" s="324">
        <v>5</v>
      </c>
    </row>
    <row r="40" spans="1:6" ht="15.75" customHeight="1" x14ac:dyDescent="0.15">
      <c r="A40" s="323" t="s">
        <v>250</v>
      </c>
      <c r="B40" s="323" t="s">
        <v>232</v>
      </c>
      <c r="C40" s="324">
        <v>60</v>
      </c>
      <c r="D40" s="324">
        <v>45</v>
      </c>
      <c r="E40" s="324">
        <v>105</v>
      </c>
      <c r="F40" s="324">
        <v>97</v>
      </c>
    </row>
    <row r="41" spans="1:6" ht="15.75" customHeight="1" x14ac:dyDescent="0.15">
      <c r="A41" s="323" t="s">
        <v>251</v>
      </c>
      <c r="B41" s="323" t="s">
        <v>232</v>
      </c>
      <c r="C41" s="324">
        <v>43</v>
      </c>
      <c r="D41" s="324">
        <v>36</v>
      </c>
      <c r="E41" s="324">
        <v>79</v>
      </c>
      <c r="F41" s="324">
        <v>77</v>
      </c>
    </row>
    <row r="42" spans="1:6" ht="15.75" customHeight="1" x14ac:dyDescent="0.15">
      <c r="A42" s="323" t="s">
        <v>252</v>
      </c>
      <c r="B42" s="323" t="s">
        <v>232</v>
      </c>
      <c r="C42" s="324">
        <v>120</v>
      </c>
      <c r="D42" s="324">
        <v>168</v>
      </c>
      <c r="E42" s="324">
        <v>288</v>
      </c>
      <c r="F42" s="324">
        <v>240</v>
      </c>
    </row>
    <row r="43" spans="1:6" x14ac:dyDescent="0.15">
      <c r="A43" s="323" t="s">
        <v>253</v>
      </c>
      <c r="B43" s="323" t="s">
        <v>232</v>
      </c>
      <c r="C43" s="324">
        <v>4</v>
      </c>
      <c r="D43" s="324">
        <v>1</v>
      </c>
      <c r="E43" s="324">
        <v>5</v>
      </c>
      <c r="F43" s="324">
        <v>5</v>
      </c>
    </row>
    <row r="44" spans="1:6" x14ac:dyDescent="0.15">
      <c r="A44" s="323" t="s">
        <v>254</v>
      </c>
      <c r="B44" s="323" t="s">
        <v>240</v>
      </c>
      <c r="C44" s="324">
        <v>15</v>
      </c>
      <c r="D44" s="324">
        <v>3</v>
      </c>
      <c r="E44" s="324">
        <v>18</v>
      </c>
      <c r="F44" s="324">
        <v>18</v>
      </c>
    </row>
    <row r="45" spans="1:6" x14ac:dyDescent="0.15">
      <c r="A45" s="323" t="s">
        <v>255</v>
      </c>
      <c r="B45" s="323" t="s">
        <v>255</v>
      </c>
      <c r="C45" s="324">
        <v>1</v>
      </c>
      <c r="D45" s="324">
        <v>0</v>
      </c>
      <c r="E45" s="324">
        <v>1</v>
      </c>
      <c r="F45" s="324">
        <v>1</v>
      </c>
    </row>
    <row r="46" spans="1:6" x14ac:dyDescent="0.15">
      <c r="A46" s="325" t="s">
        <v>271</v>
      </c>
      <c r="B46" s="326"/>
      <c r="C46" s="326">
        <f>SUM(C3:C45)</f>
        <v>769</v>
      </c>
      <c r="D46" s="326">
        <f>SUM(D3:D45)</f>
        <v>814</v>
      </c>
      <c r="E46" s="326">
        <f>SUM(E3:E45)</f>
        <v>1583</v>
      </c>
      <c r="F46" s="326">
        <f>SUM(F3:F45)</f>
        <v>1303</v>
      </c>
    </row>
    <row r="48" spans="1:6" x14ac:dyDescent="0.15">
      <c r="A48" t="s">
        <v>265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4FDA2-096E-4248-9A69-5FBADBBF514A}">
  <dimension ref="A1:L50"/>
  <sheetViews>
    <sheetView topLeftCell="A18" workbookViewId="0">
      <selection activeCell="J44" sqref="J44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275</v>
      </c>
      <c r="B1" s="330"/>
      <c r="C1" s="330"/>
      <c r="D1" s="330"/>
      <c r="E1" s="330"/>
    </row>
    <row r="2" spans="1:12" x14ac:dyDescent="0.15">
      <c r="A2" s="322" t="s">
        <v>230</v>
      </c>
      <c r="B2" s="322" t="s">
        <v>231</v>
      </c>
      <c r="C2" s="322" t="s">
        <v>22</v>
      </c>
      <c r="D2" s="322" t="s">
        <v>23</v>
      </c>
      <c r="E2" s="322" t="s">
        <v>53</v>
      </c>
      <c r="F2" s="322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23" t="s">
        <v>197</v>
      </c>
      <c r="B3" s="323" t="s">
        <v>232</v>
      </c>
      <c r="C3" s="324">
        <v>1</v>
      </c>
      <c r="D3" s="324">
        <v>0</v>
      </c>
      <c r="E3" s="324">
        <v>1</v>
      </c>
      <c r="F3" s="324">
        <v>1</v>
      </c>
      <c r="H3" s="323" t="s">
        <v>232</v>
      </c>
      <c r="I3" s="324">
        <v>19</v>
      </c>
      <c r="J3" s="324">
        <v>1315</v>
      </c>
      <c r="K3" s="324">
        <v>609</v>
      </c>
      <c r="L3" s="324">
        <v>706</v>
      </c>
    </row>
    <row r="4" spans="1:12" ht="15.75" customHeight="1" x14ac:dyDescent="0.15">
      <c r="A4" s="323" t="s">
        <v>24</v>
      </c>
      <c r="B4" s="323" t="s">
        <v>233</v>
      </c>
      <c r="C4" s="324">
        <v>1</v>
      </c>
      <c r="D4" s="324">
        <v>1</v>
      </c>
      <c r="E4" s="324">
        <v>2</v>
      </c>
      <c r="F4" s="324">
        <v>1</v>
      </c>
      <c r="H4" s="323" t="s">
        <v>235</v>
      </c>
      <c r="I4" s="324">
        <v>9</v>
      </c>
      <c r="J4" s="324">
        <v>15</v>
      </c>
      <c r="K4" s="324">
        <v>11</v>
      </c>
      <c r="L4" s="324">
        <v>4</v>
      </c>
    </row>
    <row r="5" spans="1:12" ht="15.75" customHeight="1" x14ac:dyDescent="0.15">
      <c r="A5" s="323" t="s">
        <v>234</v>
      </c>
      <c r="B5" s="323" t="s">
        <v>235</v>
      </c>
      <c r="C5" s="324">
        <v>1</v>
      </c>
      <c r="D5" s="324">
        <v>0</v>
      </c>
      <c r="E5" s="324">
        <v>1</v>
      </c>
      <c r="F5" s="324">
        <v>1</v>
      </c>
      <c r="H5" s="323" t="s">
        <v>242</v>
      </c>
      <c r="I5" s="324">
        <v>3</v>
      </c>
      <c r="J5" s="324">
        <v>3</v>
      </c>
      <c r="K5" s="324">
        <v>3</v>
      </c>
      <c r="L5" s="324">
        <v>0</v>
      </c>
    </row>
    <row r="6" spans="1:12" ht="15.75" customHeight="1" x14ac:dyDescent="0.15">
      <c r="A6" s="323" t="s">
        <v>37</v>
      </c>
      <c r="B6" s="323" t="s">
        <v>232</v>
      </c>
      <c r="C6" s="324">
        <v>1</v>
      </c>
      <c r="D6" s="324">
        <v>0</v>
      </c>
      <c r="E6" s="324">
        <v>1</v>
      </c>
      <c r="F6" s="324">
        <v>1</v>
      </c>
      <c r="H6" s="323" t="s">
        <v>240</v>
      </c>
      <c r="I6" s="324">
        <v>4</v>
      </c>
      <c r="J6" s="324">
        <v>20</v>
      </c>
      <c r="K6" s="324">
        <v>15</v>
      </c>
      <c r="L6" s="324">
        <v>5</v>
      </c>
    </row>
    <row r="7" spans="1:12" ht="15.75" customHeight="1" x14ac:dyDescent="0.15">
      <c r="A7" s="323" t="s">
        <v>35</v>
      </c>
      <c r="B7" s="323" t="s">
        <v>232</v>
      </c>
      <c r="C7" s="324">
        <v>15</v>
      </c>
      <c r="D7" s="324">
        <v>2</v>
      </c>
      <c r="E7" s="324">
        <v>17</v>
      </c>
      <c r="F7" s="324">
        <v>16</v>
      </c>
      <c r="H7" s="323" t="s">
        <v>233</v>
      </c>
      <c r="I7" s="324">
        <v>6</v>
      </c>
      <c r="J7" s="324">
        <v>190</v>
      </c>
      <c r="K7" s="324">
        <v>104</v>
      </c>
      <c r="L7" s="324">
        <v>86</v>
      </c>
    </row>
    <row r="8" spans="1:12" ht="15.75" customHeight="1" x14ac:dyDescent="0.15">
      <c r="A8" s="323" t="s">
        <v>36</v>
      </c>
      <c r="B8" s="323" t="s">
        <v>232</v>
      </c>
      <c r="C8" s="324">
        <v>72</v>
      </c>
      <c r="D8" s="324">
        <v>44</v>
      </c>
      <c r="E8" s="324">
        <v>116</v>
      </c>
      <c r="F8" s="324">
        <v>114</v>
      </c>
      <c r="H8" s="323" t="s">
        <v>239</v>
      </c>
      <c r="I8" s="324">
        <v>2</v>
      </c>
      <c r="J8" s="324">
        <v>4</v>
      </c>
      <c r="K8" s="324">
        <v>4</v>
      </c>
      <c r="L8" s="324">
        <v>0</v>
      </c>
    </row>
    <row r="9" spans="1:12" ht="15.75" customHeight="1" x14ac:dyDescent="0.15">
      <c r="A9" s="323" t="s">
        <v>238</v>
      </c>
      <c r="B9" s="323" t="s">
        <v>239</v>
      </c>
      <c r="C9" s="324">
        <v>3</v>
      </c>
      <c r="D9" s="324">
        <v>0</v>
      </c>
      <c r="E9" s="324">
        <v>3</v>
      </c>
      <c r="F9" s="324">
        <v>3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23" t="s">
        <v>268</v>
      </c>
      <c r="B10" s="323" t="s">
        <v>235</v>
      </c>
      <c r="C10" s="324">
        <v>1</v>
      </c>
      <c r="D10" s="324">
        <v>0</v>
      </c>
      <c r="E10" s="324">
        <v>1</v>
      </c>
      <c r="F10" s="324">
        <v>1</v>
      </c>
      <c r="H10" s="312" t="s">
        <v>256</v>
      </c>
      <c r="I10" s="313"/>
      <c r="J10" s="318">
        <f>SUM(J3:J9)</f>
        <v>1548</v>
      </c>
      <c r="K10" s="318">
        <f>SUM(K3:K9)</f>
        <v>747</v>
      </c>
      <c r="L10" s="318">
        <f>SUM(L3:L9)</f>
        <v>801</v>
      </c>
    </row>
    <row r="11" spans="1:12" ht="15.75" customHeight="1" x14ac:dyDescent="0.15">
      <c r="A11" s="323" t="s">
        <v>34</v>
      </c>
      <c r="B11" s="323" t="s">
        <v>242</v>
      </c>
      <c r="C11" s="324">
        <v>1</v>
      </c>
      <c r="D11" s="324">
        <v>0</v>
      </c>
      <c r="E11" s="324">
        <v>1</v>
      </c>
      <c r="F11" s="324">
        <v>1</v>
      </c>
    </row>
    <row r="12" spans="1:12" ht="15.75" customHeight="1" x14ac:dyDescent="0.15">
      <c r="A12" s="323" t="s">
        <v>29</v>
      </c>
      <c r="B12" s="323" t="s">
        <v>240</v>
      </c>
      <c r="C12" s="324">
        <v>0</v>
      </c>
      <c r="D12" s="324">
        <v>1</v>
      </c>
      <c r="E12" s="324">
        <v>1</v>
      </c>
      <c r="F12" s="324">
        <v>1</v>
      </c>
    </row>
    <row r="13" spans="1:12" ht="15.75" customHeight="1" x14ac:dyDescent="0.15">
      <c r="A13" s="323" t="s">
        <v>241</v>
      </c>
      <c r="B13" s="323" t="s">
        <v>242</v>
      </c>
      <c r="C13" s="324">
        <v>1</v>
      </c>
      <c r="D13" s="324">
        <v>0</v>
      </c>
      <c r="E13" s="324">
        <v>1</v>
      </c>
      <c r="F13" s="324">
        <v>1</v>
      </c>
    </row>
    <row r="14" spans="1:12" ht="15.75" customHeight="1" x14ac:dyDescent="0.15">
      <c r="A14" s="323" t="s">
        <v>54</v>
      </c>
      <c r="B14" s="323" t="s">
        <v>232</v>
      </c>
      <c r="C14" s="324">
        <v>3</v>
      </c>
      <c r="D14" s="324">
        <v>1</v>
      </c>
      <c r="E14" s="324">
        <v>4</v>
      </c>
      <c r="F14" s="324">
        <v>4</v>
      </c>
    </row>
    <row r="15" spans="1:12" ht="15.75" customHeight="1" x14ac:dyDescent="0.15">
      <c r="A15" s="323" t="s">
        <v>269</v>
      </c>
      <c r="B15" s="323" t="s">
        <v>242</v>
      </c>
      <c r="C15" s="324">
        <v>1</v>
      </c>
      <c r="D15" s="324">
        <v>0</v>
      </c>
      <c r="E15" s="324">
        <v>1</v>
      </c>
      <c r="F15" s="324">
        <v>1</v>
      </c>
    </row>
    <row r="16" spans="1:12" ht="15.75" customHeight="1" x14ac:dyDescent="0.15">
      <c r="A16" s="323" t="s">
        <v>243</v>
      </c>
      <c r="B16" s="323" t="s">
        <v>240</v>
      </c>
      <c r="C16" s="324">
        <v>1</v>
      </c>
      <c r="D16" s="324">
        <v>0</v>
      </c>
      <c r="E16" s="324">
        <v>1</v>
      </c>
      <c r="F16" s="324">
        <v>1</v>
      </c>
    </row>
    <row r="17" spans="1:6" ht="15.75" customHeight="1" x14ac:dyDescent="0.15">
      <c r="A17" s="323" t="s">
        <v>47</v>
      </c>
      <c r="B17" s="323" t="s">
        <v>235</v>
      </c>
      <c r="C17" s="324">
        <v>1</v>
      </c>
      <c r="D17" s="324">
        <v>0</v>
      </c>
      <c r="E17" s="324">
        <v>1</v>
      </c>
      <c r="F17" s="324">
        <v>1</v>
      </c>
    </row>
    <row r="18" spans="1:6" ht="15.75" customHeight="1" x14ac:dyDescent="0.15">
      <c r="A18" s="323" t="s">
        <v>274</v>
      </c>
      <c r="B18" s="323" t="s">
        <v>235</v>
      </c>
      <c r="C18" s="324">
        <v>0</v>
      </c>
      <c r="D18" s="324">
        <v>1</v>
      </c>
      <c r="E18" s="324">
        <v>1</v>
      </c>
      <c r="F18" s="324">
        <v>1</v>
      </c>
    </row>
    <row r="19" spans="1:6" ht="15.75" customHeight="1" x14ac:dyDescent="0.15">
      <c r="A19" s="323" t="s">
        <v>30</v>
      </c>
      <c r="B19" s="323" t="s">
        <v>232</v>
      </c>
      <c r="C19" s="324">
        <v>6</v>
      </c>
      <c r="D19" s="324">
        <v>4</v>
      </c>
      <c r="E19" s="324">
        <v>10</v>
      </c>
      <c r="F19" s="324">
        <v>7</v>
      </c>
    </row>
    <row r="20" spans="1:6" ht="15.75" customHeight="1" x14ac:dyDescent="0.15">
      <c r="A20" s="323" t="s">
        <v>48</v>
      </c>
      <c r="B20" s="323" t="s">
        <v>232</v>
      </c>
      <c r="C20" s="324">
        <v>7</v>
      </c>
      <c r="D20" s="324">
        <v>20</v>
      </c>
      <c r="E20" s="324">
        <v>27</v>
      </c>
      <c r="F20" s="324">
        <v>26</v>
      </c>
    </row>
    <row r="21" spans="1:6" ht="15.75" customHeight="1" x14ac:dyDescent="0.15">
      <c r="A21" s="323" t="s">
        <v>38</v>
      </c>
      <c r="B21" s="323" t="s">
        <v>232</v>
      </c>
      <c r="C21" s="324">
        <v>18</v>
      </c>
      <c r="D21" s="324">
        <v>18</v>
      </c>
      <c r="E21" s="324">
        <v>36</v>
      </c>
      <c r="F21" s="324">
        <v>24</v>
      </c>
    </row>
    <row r="22" spans="1:6" ht="15.75" customHeight="1" x14ac:dyDescent="0.15">
      <c r="A22" s="323" t="s">
        <v>41</v>
      </c>
      <c r="B22" s="323" t="s">
        <v>232</v>
      </c>
      <c r="C22" s="324">
        <v>34</v>
      </c>
      <c r="D22" s="324">
        <v>11</v>
      </c>
      <c r="E22" s="324">
        <v>45</v>
      </c>
      <c r="F22" s="324">
        <v>26</v>
      </c>
    </row>
    <row r="23" spans="1:6" ht="15.75" customHeight="1" x14ac:dyDescent="0.15">
      <c r="A23" s="323" t="s">
        <v>42</v>
      </c>
      <c r="B23" s="323" t="s">
        <v>233</v>
      </c>
      <c r="C23" s="324">
        <v>2</v>
      </c>
      <c r="D23" s="324">
        <v>2</v>
      </c>
      <c r="E23" s="324">
        <v>4</v>
      </c>
      <c r="F23" s="324">
        <v>2</v>
      </c>
    </row>
    <row r="24" spans="1:6" ht="15.75" customHeight="1" x14ac:dyDescent="0.15">
      <c r="A24" s="323" t="s">
        <v>244</v>
      </c>
      <c r="B24" s="323" t="s">
        <v>235</v>
      </c>
      <c r="C24" s="324">
        <v>1</v>
      </c>
      <c r="D24" s="324">
        <v>0</v>
      </c>
      <c r="E24" s="324">
        <v>1</v>
      </c>
      <c r="F24" s="324">
        <v>1</v>
      </c>
    </row>
    <row r="25" spans="1:6" ht="15.75" customHeight="1" x14ac:dyDescent="0.15">
      <c r="A25" s="323" t="s">
        <v>28</v>
      </c>
      <c r="B25" s="323" t="s">
        <v>232</v>
      </c>
      <c r="C25" s="324">
        <v>14</v>
      </c>
      <c r="D25" s="324">
        <v>11</v>
      </c>
      <c r="E25" s="324">
        <v>25</v>
      </c>
      <c r="F25" s="324">
        <v>12</v>
      </c>
    </row>
    <row r="26" spans="1:6" ht="15.75" customHeight="1" x14ac:dyDescent="0.15">
      <c r="A26" s="323" t="s">
        <v>270</v>
      </c>
      <c r="B26" s="323" t="s">
        <v>239</v>
      </c>
      <c r="C26" s="324">
        <v>1</v>
      </c>
      <c r="D26" s="324">
        <v>0</v>
      </c>
      <c r="E26" s="324">
        <v>1</v>
      </c>
      <c r="F26" s="324">
        <v>1</v>
      </c>
    </row>
    <row r="27" spans="1:6" ht="15.75" customHeight="1" x14ac:dyDescent="0.15">
      <c r="A27" s="323" t="s">
        <v>44</v>
      </c>
      <c r="B27" s="323" t="s">
        <v>232</v>
      </c>
      <c r="C27" s="324">
        <v>119</v>
      </c>
      <c r="D27" s="324">
        <v>220</v>
      </c>
      <c r="E27" s="324">
        <v>339</v>
      </c>
      <c r="F27" s="324">
        <v>276</v>
      </c>
    </row>
    <row r="28" spans="1:6" ht="15.75" customHeight="1" x14ac:dyDescent="0.15">
      <c r="A28" s="323" t="s">
        <v>59</v>
      </c>
      <c r="B28" s="323" t="s">
        <v>235</v>
      </c>
      <c r="C28" s="324">
        <v>0</v>
      </c>
      <c r="D28" s="324">
        <v>1</v>
      </c>
      <c r="E28" s="324">
        <v>1</v>
      </c>
      <c r="F28" s="324">
        <v>1</v>
      </c>
    </row>
    <row r="29" spans="1:6" ht="15.75" customHeight="1" x14ac:dyDescent="0.15">
      <c r="A29" s="323" t="s">
        <v>27</v>
      </c>
      <c r="B29" s="323" t="s">
        <v>233</v>
      </c>
      <c r="C29" s="324">
        <v>98</v>
      </c>
      <c r="D29" s="324">
        <v>79</v>
      </c>
      <c r="E29" s="324">
        <v>177</v>
      </c>
      <c r="F29" s="324">
        <v>106</v>
      </c>
    </row>
    <row r="30" spans="1:6" ht="15.75" customHeight="1" x14ac:dyDescent="0.15">
      <c r="A30" s="323" t="s">
        <v>32</v>
      </c>
      <c r="B30" s="323" t="s">
        <v>235</v>
      </c>
      <c r="C30" s="324">
        <v>2</v>
      </c>
      <c r="D30" s="324">
        <v>0</v>
      </c>
      <c r="E30" s="324">
        <v>2</v>
      </c>
      <c r="F30" s="324">
        <v>2</v>
      </c>
    </row>
    <row r="31" spans="1:6" ht="15.75" customHeight="1" x14ac:dyDescent="0.15">
      <c r="A31" s="323" t="s">
        <v>245</v>
      </c>
      <c r="B31" s="323" t="s">
        <v>232</v>
      </c>
      <c r="C31" s="324">
        <v>86</v>
      </c>
      <c r="D31" s="324">
        <v>102</v>
      </c>
      <c r="E31" s="324">
        <v>188</v>
      </c>
      <c r="F31" s="324">
        <v>171</v>
      </c>
    </row>
    <row r="32" spans="1:6" ht="15.75" customHeight="1" x14ac:dyDescent="0.15">
      <c r="A32" s="323" t="s">
        <v>246</v>
      </c>
      <c r="B32" s="323" t="s">
        <v>233</v>
      </c>
      <c r="C32" s="324">
        <v>1</v>
      </c>
      <c r="D32" s="324">
        <v>0</v>
      </c>
      <c r="E32" s="324">
        <v>1</v>
      </c>
      <c r="F32" s="324">
        <v>1</v>
      </c>
    </row>
    <row r="33" spans="1:6" ht="15.75" customHeight="1" x14ac:dyDescent="0.15">
      <c r="A33" s="323" t="s">
        <v>43</v>
      </c>
      <c r="B33" s="323" t="s">
        <v>233</v>
      </c>
      <c r="C33" s="324">
        <v>1</v>
      </c>
      <c r="D33" s="324">
        <v>3</v>
      </c>
      <c r="E33" s="324">
        <v>4</v>
      </c>
      <c r="F33" s="324">
        <v>4</v>
      </c>
    </row>
    <row r="34" spans="1:6" ht="15.75" customHeight="1" x14ac:dyDescent="0.15">
      <c r="A34" s="323" t="s">
        <v>247</v>
      </c>
      <c r="B34" s="323" t="s">
        <v>233</v>
      </c>
      <c r="C34" s="324">
        <v>1</v>
      </c>
      <c r="D34" s="324">
        <v>1</v>
      </c>
      <c r="E34" s="324">
        <v>2</v>
      </c>
      <c r="F34" s="324">
        <v>1</v>
      </c>
    </row>
    <row r="35" spans="1:6" ht="15.75" customHeight="1" x14ac:dyDescent="0.15">
      <c r="A35" s="323" t="s">
        <v>57</v>
      </c>
      <c r="B35" s="323" t="s">
        <v>232</v>
      </c>
      <c r="C35" s="324">
        <v>4</v>
      </c>
      <c r="D35" s="324">
        <v>2</v>
      </c>
      <c r="E35" s="324">
        <v>6</v>
      </c>
      <c r="F35" s="324">
        <v>5</v>
      </c>
    </row>
    <row r="36" spans="1:6" ht="15.75" customHeight="1" x14ac:dyDescent="0.15">
      <c r="A36" s="323" t="s">
        <v>248</v>
      </c>
      <c r="B36" s="323" t="s">
        <v>232</v>
      </c>
      <c r="C36" s="324">
        <v>5</v>
      </c>
      <c r="D36" s="324">
        <v>21</v>
      </c>
      <c r="E36" s="324">
        <v>26</v>
      </c>
      <c r="F36" s="324">
        <v>26</v>
      </c>
    </row>
    <row r="37" spans="1:6" ht="15.75" customHeight="1" x14ac:dyDescent="0.15">
      <c r="A37" s="323" t="s">
        <v>1</v>
      </c>
      <c r="B37" s="323" t="s">
        <v>240</v>
      </c>
      <c r="C37" s="324">
        <v>0</v>
      </c>
      <c r="D37" s="324">
        <v>1</v>
      </c>
      <c r="E37" s="324">
        <v>1</v>
      </c>
      <c r="F37" s="324">
        <v>1</v>
      </c>
    </row>
    <row r="38" spans="1:6" ht="15.75" customHeight="1" x14ac:dyDescent="0.15">
      <c r="A38" s="323" t="s">
        <v>259</v>
      </c>
      <c r="B38" s="323" t="s">
        <v>232</v>
      </c>
      <c r="C38" s="324">
        <v>1</v>
      </c>
      <c r="D38" s="324">
        <v>1</v>
      </c>
      <c r="E38" s="324">
        <v>2</v>
      </c>
      <c r="F38" s="324">
        <v>1</v>
      </c>
    </row>
    <row r="39" spans="1:6" ht="15.75" customHeight="1" x14ac:dyDescent="0.15">
      <c r="A39" s="323" t="s">
        <v>55</v>
      </c>
      <c r="B39" s="323" t="s">
        <v>235</v>
      </c>
      <c r="C39" s="324">
        <v>0</v>
      </c>
      <c r="D39" s="324">
        <v>1</v>
      </c>
      <c r="E39" s="324">
        <v>1</v>
      </c>
      <c r="F39" s="324">
        <v>1</v>
      </c>
    </row>
    <row r="40" spans="1:6" ht="15.75" customHeight="1" x14ac:dyDescent="0.15">
      <c r="A40" s="323" t="s">
        <v>249</v>
      </c>
      <c r="B40" s="323" t="s">
        <v>235</v>
      </c>
      <c r="C40" s="324">
        <v>5</v>
      </c>
      <c r="D40" s="324">
        <v>1</v>
      </c>
      <c r="E40" s="324">
        <v>6</v>
      </c>
      <c r="F40" s="324">
        <v>6</v>
      </c>
    </row>
    <row r="41" spans="1:6" ht="15.75" customHeight="1" x14ac:dyDescent="0.15">
      <c r="A41" s="323" t="s">
        <v>250</v>
      </c>
      <c r="B41" s="323" t="s">
        <v>232</v>
      </c>
      <c r="C41" s="324">
        <v>59</v>
      </c>
      <c r="D41" s="324">
        <v>44</v>
      </c>
      <c r="E41" s="324">
        <v>103</v>
      </c>
      <c r="F41" s="324">
        <v>95</v>
      </c>
    </row>
    <row r="42" spans="1:6" ht="15.75" customHeight="1" x14ac:dyDescent="0.15">
      <c r="A42" s="323" t="s">
        <v>251</v>
      </c>
      <c r="B42" s="323" t="s">
        <v>232</v>
      </c>
      <c r="C42" s="324">
        <v>42</v>
      </c>
      <c r="D42" s="324">
        <v>37</v>
      </c>
      <c r="E42" s="324">
        <v>79</v>
      </c>
      <c r="F42" s="324">
        <v>77</v>
      </c>
    </row>
    <row r="43" spans="1:6" x14ac:dyDescent="0.15">
      <c r="A43" s="323" t="s">
        <v>252</v>
      </c>
      <c r="B43" s="323" t="s">
        <v>232</v>
      </c>
      <c r="C43" s="324">
        <v>118</v>
      </c>
      <c r="D43" s="324">
        <v>167</v>
      </c>
      <c r="E43" s="324">
        <v>285</v>
      </c>
      <c r="F43" s="324">
        <v>240</v>
      </c>
    </row>
    <row r="44" spans="1:6" x14ac:dyDescent="0.15">
      <c r="A44" s="323" t="s">
        <v>253</v>
      </c>
      <c r="B44" s="323" t="s">
        <v>232</v>
      </c>
      <c r="C44" s="324">
        <v>4</v>
      </c>
      <c r="D44" s="324">
        <v>1</v>
      </c>
      <c r="E44" s="324">
        <v>5</v>
      </c>
      <c r="F44" s="324">
        <v>5</v>
      </c>
    </row>
    <row r="45" spans="1:6" x14ac:dyDescent="0.15">
      <c r="A45" s="323" t="s">
        <v>254</v>
      </c>
      <c r="B45" s="323" t="s">
        <v>240</v>
      </c>
      <c r="C45" s="324">
        <v>14</v>
      </c>
      <c r="D45" s="324">
        <v>3</v>
      </c>
      <c r="E45" s="324">
        <v>17</v>
      </c>
      <c r="F45" s="324">
        <v>17</v>
      </c>
    </row>
    <row r="46" spans="1:6" x14ac:dyDescent="0.15">
      <c r="A46" s="327" t="s">
        <v>255</v>
      </c>
      <c r="B46" s="328" t="s">
        <v>255</v>
      </c>
      <c r="C46" s="329">
        <v>1</v>
      </c>
      <c r="D46" s="329">
        <v>0</v>
      </c>
      <c r="E46" s="329">
        <v>1</v>
      </c>
      <c r="F46" s="329">
        <v>1</v>
      </c>
    </row>
    <row r="47" spans="1:6" x14ac:dyDescent="0.15">
      <c r="A47" s="325" t="s">
        <v>271</v>
      </c>
      <c r="B47" s="326"/>
      <c r="C47" s="326">
        <f>SUM(C3:C46)</f>
        <v>747</v>
      </c>
      <c r="D47" s="326">
        <f>SUM(D3:D46)</f>
        <v>801</v>
      </c>
      <c r="E47" s="326">
        <f>SUM(E3:E46)</f>
        <v>1548</v>
      </c>
      <c r="F47" s="326">
        <f>SUM(F3:F46)</f>
        <v>1285</v>
      </c>
    </row>
    <row r="49" spans="1:1" x14ac:dyDescent="0.15">
      <c r="A49" t="s">
        <v>265</v>
      </c>
    </row>
    <row r="50" spans="1:1" x14ac:dyDescent="0.15">
      <c r="A50" t="s">
        <v>277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62EAE-3EA0-46E3-ADA8-1FDDE4F55735}">
  <dimension ref="A1:L49"/>
  <sheetViews>
    <sheetView workbookViewId="0">
      <selection sqref="A1:E1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273</v>
      </c>
      <c r="B1" s="330"/>
      <c r="C1" s="330"/>
      <c r="D1" s="330"/>
      <c r="E1" s="330"/>
    </row>
    <row r="2" spans="1:12" x14ac:dyDescent="0.15">
      <c r="A2" s="322" t="s">
        <v>230</v>
      </c>
      <c r="B2" s="322" t="s">
        <v>231</v>
      </c>
      <c r="C2" s="322" t="s">
        <v>22</v>
      </c>
      <c r="D2" s="322" t="s">
        <v>23</v>
      </c>
      <c r="E2" s="322" t="s">
        <v>53</v>
      </c>
      <c r="F2" s="322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23" t="s">
        <v>197</v>
      </c>
      <c r="B3" s="323" t="s">
        <v>232</v>
      </c>
      <c r="C3" s="324">
        <v>1</v>
      </c>
      <c r="D3" s="324">
        <v>0</v>
      </c>
      <c r="E3" s="324">
        <v>1</v>
      </c>
      <c r="F3" s="324">
        <v>1</v>
      </c>
      <c r="H3" s="323" t="s">
        <v>232</v>
      </c>
      <c r="I3" s="324">
        <v>19</v>
      </c>
      <c r="J3" s="324">
        <v>1312</v>
      </c>
      <c r="K3" s="324">
        <v>614</v>
      </c>
      <c r="L3" s="324">
        <v>698</v>
      </c>
    </row>
    <row r="4" spans="1:12" ht="15.75" customHeight="1" x14ac:dyDescent="0.15">
      <c r="A4" s="323" t="s">
        <v>24</v>
      </c>
      <c r="B4" s="323" t="s">
        <v>233</v>
      </c>
      <c r="C4" s="324">
        <v>1</v>
      </c>
      <c r="D4" s="324">
        <v>1</v>
      </c>
      <c r="E4" s="324">
        <v>2</v>
      </c>
      <c r="F4" s="324">
        <v>1</v>
      </c>
      <c r="H4" s="323" t="s">
        <v>235</v>
      </c>
      <c r="I4" s="324">
        <v>9</v>
      </c>
      <c r="J4" s="324">
        <v>15</v>
      </c>
      <c r="K4" s="324">
        <v>11</v>
      </c>
      <c r="L4" s="324">
        <v>4</v>
      </c>
    </row>
    <row r="5" spans="1:12" ht="15.75" customHeight="1" x14ac:dyDescent="0.15">
      <c r="A5" s="323" t="s">
        <v>234</v>
      </c>
      <c r="B5" s="323" t="s">
        <v>235</v>
      </c>
      <c r="C5" s="324">
        <v>1</v>
      </c>
      <c r="D5" s="324">
        <v>0</v>
      </c>
      <c r="E5" s="324">
        <v>1</v>
      </c>
      <c r="F5" s="324">
        <v>1</v>
      </c>
      <c r="H5" s="323" t="s">
        <v>242</v>
      </c>
      <c r="I5" s="324">
        <v>3</v>
      </c>
      <c r="J5" s="324">
        <v>3</v>
      </c>
      <c r="K5" s="324">
        <v>3</v>
      </c>
      <c r="L5" s="324">
        <v>0</v>
      </c>
    </row>
    <row r="6" spans="1:12" ht="15.75" customHeight="1" x14ac:dyDescent="0.15">
      <c r="A6" s="323" t="s">
        <v>37</v>
      </c>
      <c r="B6" s="323" t="s">
        <v>232</v>
      </c>
      <c r="C6" s="324">
        <v>1</v>
      </c>
      <c r="D6" s="324">
        <v>0</v>
      </c>
      <c r="E6" s="324">
        <v>1</v>
      </c>
      <c r="F6" s="324">
        <v>1</v>
      </c>
      <c r="H6" s="323" t="s">
        <v>240</v>
      </c>
      <c r="I6" s="324">
        <v>4</v>
      </c>
      <c r="J6" s="324">
        <v>20</v>
      </c>
      <c r="K6" s="324">
        <v>15</v>
      </c>
      <c r="L6" s="324">
        <v>5</v>
      </c>
    </row>
    <row r="7" spans="1:12" ht="15.75" customHeight="1" x14ac:dyDescent="0.15">
      <c r="A7" s="323" t="s">
        <v>35</v>
      </c>
      <c r="B7" s="323" t="s">
        <v>232</v>
      </c>
      <c r="C7" s="324">
        <v>14</v>
      </c>
      <c r="D7" s="324">
        <v>2</v>
      </c>
      <c r="E7" s="324">
        <v>16</v>
      </c>
      <c r="F7" s="324">
        <v>15</v>
      </c>
      <c r="H7" s="323" t="s">
        <v>233</v>
      </c>
      <c r="I7" s="324">
        <v>6</v>
      </c>
      <c r="J7" s="324">
        <v>193</v>
      </c>
      <c r="K7" s="324">
        <v>105</v>
      </c>
      <c r="L7" s="324">
        <v>88</v>
      </c>
    </row>
    <row r="8" spans="1:12" ht="15.75" customHeight="1" x14ac:dyDescent="0.15">
      <c r="A8" s="323" t="s">
        <v>36</v>
      </c>
      <c r="B8" s="323" t="s">
        <v>232</v>
      </c>
      <c r="C8" s="324">
        <v>72</v>
      </c>
      <c r="D8" s="324">
        <v>41</v>
      </c>
      <c r="E8" s="324">
        <v>113</v>
      </c>
      <c r="F8" s="324">
        <v>111</v>
      </c>
      <c r="H8" s="323" t="s">
        <v>239</v>
      </c>
      <c r="I8" s="324">
        <v>2</v>
      </c>
      <c r="J8" s="324">
        <v>4</v>
      </c>
      <c r="K8" s="324">
        <v>4</v>
      </c>
      <c r="L8" s="324">
        <v>0</v>
      </c>
    </row>
    <row r="9" spans="1:12" ht="15.75" customHeight="1" x14ac:dyDescent="0.15">
      <c r="A9" s="323" t="s">
        <v>238</v>
      </c>
      <c r="B9" s="323" t="s">
        <v>239</v>
      </c>
      <c r="C9" s="324">
        <v>3</v>
      </c>
      <c r="D9" s="324">
        <v>0</v>
      </c>
      <c r="E9" s="324">
        <v>3</v>
      </c>
      <c r="F9" s="324">
        <v>3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23" t="s">
        <v>268</v>
      </c>
      <c r="B10" s="323" t="s">
        <v>235</v>
      </c>
      <c r="C10" s="324">
        <v>1</v>
      </c>
      <c r="D10" s="324">
        <v>0</v>
      </c>
      <c r="E10" s="324">
        <v>1</v>
      </c>
      <c r="F10" s="324">
        <v>1</v>
      </c>
      <c r="H10" s="312" t="s">
        <v>256</v>
      </c>
      <c r="I10" s="313"/>
      <c r="J10" s="318">
        <f>SUM(J3:J9)</f>
        <v>1548</v>
      </c>
      <c r="K10" s="318">
        <f>SUM(K3:K9)</f>
        <v>753</v>
      </c>
      <c r="L10" s="318">
        <f>SUM(L3:L9)</f>
        <v>795</v>
      </c>
    </row>
    <row r="11" spans="1:12" ht="15.75" customHeight="1" x14ac:dyDescent="0.15">
      <c r="A11" s="323" t="s">
        <v>34</v>
      </c>
      <c r="B11" s="323" t="s">
        <v>242</v>
      </c>
      <c r="C11" s="324">
        <v>1</v>
      </c>
      <c r="D11" s="324">
        <v>0</v>
      </c>
      <c r="E11" s="324">
        <v>1</v>
      </c>
      <c r="F11" s="324">
        <v>1</v>
      </c>
    </row>
    <row r="12" spans="1:12" ht="15.75" customHeight="1" x14ac:dyDescent="0.15">
      <c r="A12" s="323" t="s">
        <v>29</v>
      </c>
      <c r="B12" s="323" t="s">
        <v>240</v>
      </c>
      <c r="C12" s="324">
        <v>0</v>
      </c>
      <c r="D12" s="324">
        <v>1</v>
      </c>
      <c r="E12" s="324">
        <v>1</v>
      </c>
      <c r="F12" s="324">
        <v>1</v>
      </c>
    </row>
    <row r="13" spans="1:12" ht="15.75" customHeight="1" x14ac:dyDescent="0.15">
      <c r="A13" s="323" t="s">
        <v>241</v>
      </c>
      <c r="B13" s="323" t="s">
        <v>242</v>
      </c>
      <c r="C13" s="324">
        <v>1</v>
      </c>
      <c r="D13" s="324">
        <v>0</v>
      </c>
      <c r="E13" s="324">
        <v>1</v>
      </c>
      <c r="F13" s="324">
        <v>1</v>
      </c>
    </row>
    <row r="14" spans="1:12" ht="15.75" customHeight="1" x14ac:dyDescent="0.15">
      <c r="A14" s="323" t="s">
        <v>54</v>
      </c>
      <c r="B14" s="323" t="s">
        <v>232</v>
      </c>
      <c r="C14" s="324">
        <v>3</v>
      </c>
      <c r="D14" s="324">
        <v>1</v>
      </c>
      <c r="E14" s="324">
        <v>4</v>
      </c>
      <c r="F14" s="324">
        <v>4</v>
      </c>
    </row>
    <row r="15" spans="1:12" ht="15.75" customHeight="1" x14ac:dyDescent="0.15">
      <c r="A15" s="323" t="s">
        <v>269</v>
      </c>
      <c r="B15" s="323" t="s">
        <v>242</v>
      </c>
      <c r="C15" s="324">
        <v>1</v>
      </c>
      <c r="D15" s="324">
        <v>0</v>
      </c>
      <c r="E15" s="324">
        <v>1</v>
      </c>
      <c r="F15" s="324">
        <v>1</v>
      </c>
    </row>
    <row r="16" spans="1:12" ht="15.75" customHeight="1" x14ac:dyDescent="0.15">
      <c r="A16" s="323" t="s">
        <v>243</v>
      </c>
      <c r="B16" s="323" t="s">
        <v>240</v>
      </c>
      <c r="C16" s="324">
        <v>1</v>
      </c>
      <c r="D16" s="324">
        <v>0</v>
      </c>
      <c r="E16" s="324">
        <v>1</v>
      </c>
      <c r="F16" s="324">
        <v>1</v>
      </c>
    </row>
    <row r="17" spans="1:6" ht="15.75" customHeight="1" x14ac:dyDescent="0.15">
      <c r="A17" s="323" t="s">
        <v>47</v>
      </c>
      <c r="B17" s="323" t="s">
        <v>235</v>
      </c>
      <c r="C17" s="324">
        <v>1</v>
      </c>
      <c r="D17" s="324">
        <v>0</v>
      </c>
      <c r="E17" s="324">
        <v>1</v>
      </c>
      <c r="F17" s="324">
        <v>1</v>
      </c>
    </row>
    <row r="18" spans="1:6" ht="15.75" customHeight="1" x14ac:dyDescent="0.15">
      <c r="A18" s="323" t="s">
        <v>274</v>
      </c>
      <c r="B18" s="323" t="s">
        <v>235</v>
      </c>
      <c r="C18" s="324">
        <v>0</v>
      </c>
      <c r="D18" s="324">
        <v>1</v>
      </c>
      <c r="E18" s="324">
        <v>1</v>
      </c>
      <c r="F18" s="324">
        <v>1</v>
      </c>
    </row>
    <row r="19" spans="1:6" ht="15.75" customHeight="1" x14ac:dyDescent="0.15">
      <c r="A19" s="323" t="s">
        <v>30</v>
      </c>
      <c r="B19" s="323" t="s">
        <v>232</v>
      </c>
      <c r="C19" s="324">
        <v>7</v>
      </c>
      <c r="D19" s="324">
        <v>3</v>
      </c>
      <c r="E19" s="324">
        <v>10</v>
      </c>
      <c r="F19" s="324">
        <v>7</v>
      </c>
    </row>
    <row r="20" spans="1:6" ht="15.75" customHeight="1" x14ac:dyDescent="0.15">
      <c r="A20" s="323" t="s">
        <v>48</v>
      </c>
      <c r="B20" s="323" t="s">
        <v>232</v>
      </c>
      <c r="C20" s="324">
        <v>7</v>
      </c>
      <c r="D20" s="324">
        <v>20</v>
      </c>
      <c r="E20" s="324">
        <v>27</v>
      </c>
      <c r="F20" s="324">
        <v>25</v>
      </c>
    </row>
    <row r="21" spans="1:6" ht="15.75" customHeight="1" x14ac:dyDescent="0.15">
      <c r="A21" s="323" t="s">
        <v>38</v>
      </c>
      <c r="B21" s="323" t="s">
        <v>232</v>
      </c>
      <c r="C21" s="324">
        <v>15</v>
      </c>
      <c r="D21" s="324">
        <v>18</v>
      </c>
      <c r="E21" s="324">
        <v>33</v>
      </c>
      <c r="F21" s="324">
        <v>21</v>
      </c>
    </row>
    <row r="22" spans="1:6" ht="15.75" customHeight="1" x14ac:dyDescent="0.15">
      <c r="A22" s="323" t="s">
        <v>41</v>
      </c>
      <c r="B22" s="323" t="s">
        <v>232</v>
      </c>
      <c r="C22" s="324">
        <v>34</v>
      </c>
      <c r="D22" s="324">
        <v>11</v>
      </c>
      <c r="E22" s="324">
        <v>45</v>
      </c>
      <c r="F22" s="324">
        <v>26</v>
      </c>
    </row>
    <row r="23" spans="1:6" ht="15.75" customHeight="1" x14ac:dyDescent="0.15">
      <c r="A23" s="323" t="s">
        <v>42</v>
      </c>
      <c r="B23" s="323" t="s">
        <v>233</v>
      </c>
      <c r="C23" s="324">
        <v>2</v>
      </c>
      <c r="D23" s="324">
        <v>2</v>
      </c>
      <c r="E23" s="324">
        <v>4</v>
      </c>
      <c r="F23" s="324">
        <v>2</v>
      </c>
    </row>
    <row r="24" spans="1:6" ht="15.75" customHeight="1" x14ac:dyDescent="0.15">
      <c r="A24" s="323" t="s">
        <v>244</v>
      </c>
      <c r="B24" s="323" t="s">
        <v>235</v>
      </c>
      <c r="C24" s="324">
        <v>1</v>
      </c>
      <c r="D24" s="324">
        <v>0</v>
      </c>
      <c r="E24" s="324">
        <v>1</v>
      </c>
      <c r="F24" s="324">
        <v>1</v>
      </c>
    </row>
    <row r="25" spans="1:6" ht="15.75" customHeight="1" x14ac:dyDescent="0.15">
      <c r="A25" s="323" t="s">
        <v>28</v>
      </c>
      <c r="B25" s="323" t="s">
        <v>232</v>
      </c>
      <c r="C25" s="324">
        <v>14</v>
      </c>
      <c r="D25" s="324">
        <v>11</v>
      </c>
      <c r="E25" s="324">
        <v>25</v>
      </c>
      <c r="F25" s="324">
        <v>12</v>
      </c>
    </row>
    <row r="26" spans="1:6" ht="15.75" customHeight="1" x14ac:dyDescent="0.15">
      <c r="A26" s="323" t="s">
        <v>270</v>
      </c>
      <c r="B26" s="323" t="s">
        <v>239</v>
      </c>
      <c r="C26" s="324">
        <v>1</v>
      </c>
      <c r="D26" s="324">
        <v>0</v>
      </c>
      <c r="E26" s="324">
        <v>1</v>
      </c>
      <c r="F26" s="324">
        <v>1</v>
      </c>
    </row>
    <row r="27" spans="1:6" ht="15.75" customHeight="1" x14ac:dyDescent="0.15">
      <c r="A27" s="323" t="s">
        <v>44</v>
      </c>
      <c r="B27" s="323" t="s">
        <v>232</v>
      </c>
      <c r="C27" s="324">
        <v>122</v>
      </c>
      <c r="D27" s="324">
        <v>222</v>
      </c>
      <c r="E27" s="324">
        <v>344</v>
      </c>
      <c r="F27" s="324">
        <v>281</v>
      </c>
    </row>
    <row r="28" spans="1:6" ht="15.75" customHeight="1" x14ac:dyDescent="0.15">
      <c r="A28" s="323" t="s">
        <v>59</v>
      </c>
      <c r="B28" s="323" t="s">
        <v>235</v>
      </c>
      <c r="C28" s="324">
        <v>0</v>
      </c>
      <c r="D28" s="324">
        <v>1</v>
      </c>
      <c r="E28" s="324">
        <v>1</v>
      </c>
      <c r="F28" s="324">
        <v>1</v>
      </c>
    </row>
    <row r="29" spans="1:6" ht="15.75" customHeight="1" x14ac:dyDescent="0.15">
      <c r="A29" s="323" t="s">
        <v>27</v>
      </c>
      <c r="B29" s="323" t="s">
        <v>233</v>
      </c>
      <c r="C29" s="324">
        <v>99</v>
      </c>
      <c r="D29" s="324">
        <v>81</v>
      </c>
      <c r="E29" s="324">
        <v>180</v>
      </c>
      <c r="F29" s="324">
        <v>108</v>
      </c>
    </row>
    <row r="30" spans="1:6" ht="15.75" customHeight="1" x14ac:dyDescent="0.15">
      <c r="A30" s="323" t="s">
        <v>32</v>
      </c>
      <c r="B30" s="323" t="s">
        <v>235</v>
      </c>
      <c r="C30" s="324">
        <v>2</v>
      </c>
      <c r="D30" s="324">
        <v>0</v>
      </c>
      <c r="E30" s="324">
        <v>2</v>
      </c>
      <c r="F30" s="324">
        <v>2</v>
      </c>
    </row>
    <row r="31" spans="1:6" ht="15.75" customHeight="1" x14ac:dyDescent="0.15">
      <c r="A31" s="323" t="s">
        <v>245</v>
      </c>
      <c r="B31" s="323" t="s">
        <v>232</v>
      </c>
      <c r="C31" s="324">
        <v>89</v>
      </c>
      <c r="D31" s="324">
        <v>96</v>
      </c>
      <c r="E31" s="324">
        <v>185</v>
      </c>
      <c r="F31" s="324">
        <v>168</v>
      </c>
    </row>
    <row r="32" spans="1:6" ht="15.75" customHeight="1" x14ac:dyDescent="0.15">
      <c r="A32" s="323" t="s">
        <v>246</v>
      </c>
      <c r="B32" s="323" t="s">
        <v>233</v>
      </c>
      <c r="C32" s="324">
        <v>1</v>
      </c>
      <c r="D32" s="324">
        <v>0</v>
      </c>
      <c r="E32" s="324">
        <v>1</v>
      </c>
      <c r="F32" s="324">
        <v>1</v>
      </c>
    </row>
    <row r="33" spans="1:6" ht="15.75" customHeight="1" x14ac:dyDescent="0.15">
      <c r="A33" s="323" t="s">
        <v>43</v>
      </c>
      <c r="B33" s="323" t="s">
        <v>233</v>
      </c>
      <c r="C33" s="324">
        <v>1</v>
      </c>
      <c r="D33" s="324">
        <v>3</v>
      </c>
      <c r="E33" s="324">
        <v>4</v>
      </c>
      <c r="F33" s="324">
        <v>4</v>
      </c>
    </row>
    <row r="34" spans="1:6" ht="15.75" customHeight="1" x14ac:dyDescent="0.15">
      <c r="A34" s="323" t="s">
        <v>247</v>
      </c>
      <c r="B34" s="323" t="s">
        <v>233</v>
      </c>
      <c r="C34" s="324">
        <v>1</v>
      </c>
      <c r="D34" s="324">
        <v>1</v>
      </c>
      <c r="E34" s="324">
        <v>2</v>
      </c>
      <c r="F34" s="324">
        <v>1</v>
      </c>
    </row>
    <row r="35" spans="1:6" ht="15.75" customHeight="1" x14ac:dyDescent="0.15">
      <c r="A35" s="323" t="s">
        <v>57</v>
      </c>
      <c r="B35" s="323" t="s">
        <v>232</v>
      </c>
      <c r="C35" s="324">
        <v>4</v>
      </c>
      <c r="D35" s="324">
        <v>2</v>
      </c>
      <c r="E35" s="324">
        <v>6</v>
      </c>
      <c r="F35" s="324">
        <v>5</v>
      </c>
    </row>
    <row r="36" spans="1:6" ht="15.75" customHeight="1" x14ac:dyDescent="0.15">
      <c r="A36" s="323" t="s">
        <v>248</v>
      </c>
      <c r="B36" s="323" t="s">
        <v>232</v>
      </c>
      <c r="C36" s="324">
        <v>5</v>
      </c>
      <c r="D36" s="324">
        <v>21</v>
      </c>
      <c r="E36" s="324">
        <v>26</v>
      </c>
      <c r="F36" s="324">
        <v>26</v>
      </c>
    </row>
    <row r="37" spans="1:6" ht="15.75" customHeight="1" x14ac:dyDescent="0.15">
      <c r="A37" s="323" t="s">
        <v>1</v>
      </c>
      <c r="B37" s="323" t="s">
        <v>240</v>
      </c>
      <c r="C37" s="324">
        <v>0</v>
      </c>
      <c r="D37" s="324">
        <v>1</v>
      </c>
      <c r="E37" s="324">
        <v>1</v>
      </c>
      <c r="F37" s="324">
        <v>1</v>
      </c>
    </row>
    <row r="38" spans="1:6" ht="15.75" customHeight="1" x14ac:dyDescent="0.15">
      <c r="A38" s="323" t="s">
        <v>259</v>
      </c>
      <c r="B38" s="323" t="s">
        <v>232</v>
      </c>
      <c r="C38" s="324">
        <v>1</v>
      </c>
      <c r="D38" s="324">
        <v>1</v>
      </c>
      <c r="E38" s="324">
        <v>2</v>
      </c>
      <c r="F38" s="324">
        <v>1</v>
      </c>
    </row>
    <row r="39" spans="1:6" ht="15.75" customHeight="1" x14ac:dyDescent="0.15">
      <c r="A39" s="323" t="s">
        <v>55</v>
      </c>
      <c r="B39" s="323" t="s">
        <v>235</v>
      </c>
      <c r="C39" s="324">
        <v>0</v>
      </c>
      <c r="D39" s="324">
        <v>1</v>
      </c>
      <c r="E39" s="324">
        <v>1</v>
      </c>
      <c r="F39" s="324">
        <v>1</v>
      </c>
    </row>
    <row r="40" spans="1:6" ht="15.75" customHeight="1" x14ac:dyDescent="0.15">
      <c r="A40" s="323" t="s">
        <v>249</v>
      </c>
      <c r="B40" s="323" t="s">
        <v>235</v>
      </c>
      <c r="C40" s="324">
        <v>5</v>
      </c>
      <c r="D40" s="324">
        <v>1</v>
      </c>
      <c r="E40" s="324">
        <v>6</v>
      </c>
      <c r="F40" s="324">
        <v>6</v>
      </c>
    </row>
    <row r="41" spans="1:6" ht="15.75" customHeight="1" x14ac:dyDescent="0.15">
      <c r="A41" s="323" t="s">
        <v>250</v>
      </c>
      <c r="B41" s="323" t="s">
        <v>232</v>
      </c>
      <c r="C41" s="324">
        <v>59</v>
      </c>
      <c r="D41" s="324">
        <v>44</v>
      </c>
      <c r="E41" s="324">
        <v>103</v>
      </c>
      <c r="F41" s="324">
        <v>95</v>
      </c>
    </row>
    <row r="42" spans="1:6" ht="15.75" customHeight="1" x14ac:dyDescent="0.15">
      <c r="A42" s="323" t="s">
        <v>251</v>
      </c>
      <c r="B42" s="323" t="s">
        <v>232</v>
      </c>
      <c r="C42" s="324">
        <v>44</v>
      </c>
      <c r="D42" s="324">
        <v>37</v>
      </c>
      <c r="E42" s="324">
        <v>81</v>
      </c>
      <c r="F42" s="324">
        <v>79</v>
      </c>
    </row>
    <row r="43" spans="1:6" x14ac:dyDescent="0.15">
      <c r="A43" s="323" t="s">
        <v>252</v>
      </c>
      <c r="B43" s="323" t="s">
        <v>232</v>
      </c>
      <c r="C43" s="324">
        <v>118</v>
      </c>
      <c r="D43" s="324">
        <v>167</v>
      </c>
      <c r="E43" s="324">
        <v>285</v>
      </c>
      <c r="F43" s="324">
        <v>241</v>
      </c>
    </row>
    <row r="44" spans="1:6" x14ac:dyDescent="0.15">
      <c r="A44" s="323" t="s">
        <v>253</v>
      </c>
      <c r="B44" s="323" t="s">
        <v>232</v>
      </c>
      <c r="C44" s="324">
        <v>4</v>
      </c>
      <c r="D44" s="324">
        <v>1</v>
      </c>
      <c r="E44" s="324">
        <v>5</v>
      </c>
      <c r="F44" s="324">
        <v>5</v>
      </c>
    </row>
    <row r="45" spans="1:6" x14ac:dyDescent="0.15">
      <c r="A45" s="323" t="s">
        <v>254</v>
      </c>
      <c r="B45" s="323" t="s">
        <v>240</v>
      </c>
      <c r="C45" s="324">
        <v>14</v>
      </c>
      <c r="D45" s="324">
        <v>3</v>
      </c>
      <c r="E45" s="324">
        <v>17</v>
      </c>
      <c r="F45" s="324">
        <v>17</v>
      </c>
    </row>
    <row r="46" spans="1:6" x14ac:dyDescent="0.15">
      <c r="A46" s="327" t="s">
        <v>255</v>
      </c>
      <c r="B46" s="328" t="s">
        <v>255</v>
      </c>
      <c r="C46" s="329">
        <v>1</v>
      </c>
      <c r="D46" s="329">
        <v>0</v>
      </c>
      <c r="E46" s="329">
        <v>1</v>
      </c>
      <c r="F46" s="329">
        <v>1</v>
      </c>
    </row>
    <row r="47" spans="1:6" x14ac:dyDescent="0.15">
      <c r="A47" s="325" t="s">
        <v>271</v>
      </c>
      <c r="B47" s="326"/>
      <c r="C47" s="326">
        <f>SUM(C3:C46)</f>
        <v>753</v>
      </c>
      <c r="D47" s="326">
        <f>SUM(D3:D46)</f>
        <v>795</v>
      </c>
      <c r="E47" s="326">
        <f>SUM(E3:E46)</f>
        <v>1548</v>
      </c>
      <c r="F47" s="326">
        <f>SUM(F3:F46)</f>
        <v>1284</v>
      </c>
    </row>
    <row r="49" spans="1:1" x14ac:dyDescent="0.15">
      <c r="A49" t="s">
        <v>265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77E68-2C3B-4E70-B77E-37E4FD02BAED}">
  <dimension ref="A1:L48"/>
  <sheetViews>
    <sheetView workbookViewId="0">
      <selection activeCell="H3" sqref="H3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267</v>
      </c>
      <c r="B1" s="330"/>
      <c r="C1" s="330"/>
      <c r="D1" s="330"/>
      <c r="E1" s="330"/>
    </row>
    <row r="2" spans="1:12" x14ac:dyDescent="0.15">
      <c r="A2" s="322" t="s">
        <v>230</v>
      </c>
      <c r="B2" s="322" t="s">
        <v>231</v>
      </c>
      <c r="C2" s="322" t="s">
        <v>22</v>
      </c>
      <c r="D2" s="322" t="s">
        <v>23</v>
      </c>
      <c r="E2" s="322" t="s">
        <v>53</v>
      </c>
      <c r="F2" s="322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23" t="s">
        <v>197</v>
      </c>
      <c r="B3" s="323" t="s">
        <v>232</v>
      </c>
      <c r="C3" s="324">
        <v>1</v>
      </c>
      <c r="D3" s="324">
        <v>0</v>
      </c>
      <c r="E3" s="324">
        <v>1</v>
      </c>
      <c r="F3" s="324">
        <v>1</v>
      </c>
      <c r="H3" s="323" t="s">
        <v>232</v>
      </c>
      <c r="I3" s="324">
        <v>19</v>
      </c>
      <c r="J3" s="324">
        <v>1304</v>
      </c>
      <c r="K3" s="324">
        <v>622</v>
      </c>
      <c r="L3" s="324">
        <v>682</v>
      </c>
    </row>
    <row r="4" spans="1:12" ht="15.75" customHeight="1" x14ac:dyDescent="0.15">
      <c r="A4" s="323" t="s">
        <v>24</v>
      </c>
      <c r="B4" s="323" t="s">
        <v>233</v>
      </c>
      <c r="C4" s="324">
        <v>1</v>
      </c>
      <c r="D4" s="324">
        <v>1</v>
      </c>
      <c r="E4" s="324">
        <v>2</v>
      </c>
      <c r="F4" s="324">
        <v>1</v>
      </c>
      <c r="H4" s="323" t="s">
        <v>235</v>
      </c>
      <c r="I4" s="324">
        <v>8</v>
      </c>
      <c r="J4" s="324">
        <v>13</v>
      </c>
      <c r="K4" s="324">
        <v>11</v>
      </c>
      <c r="L4" s="324">
        <v>2</v>
      </c>
    </row>
    <row r="5" spans="1:12" ht="15.75" customHeight="1" x14ac:dyDescent="0.15">
      <c r="A5" s="323" t="s">
        <v>234</v>
      </c>
      <c r="B5" s="323" t="s">
        <v>235</v>
      </c>
      <c r="C5" s="324">
        <v>1</v>
      </c>
      <c r="D5" s="324">
        <v>0</v>
      </c>
      <c r="E5" s="324">
        <v>1</v>
      </c>
      <c r="F5" s="324">
        <v>1</v>
      </c>
      <c r="H5" s="323" t="s">
        <v>242</v>
      </c>
      <c r="I5" s="324">
        <v>3</v>
      </c>
      <c r="J5" s="324">
        <v>3</v>
      </c>
      <c r="K5" s="324">
        <v>3</v>
      </c>
      <c r="L5" s="324">
        <v>0</v>
      </c>
    </row>
    <row r="6" spans="1:12" ht="15.75" customHeight="1" x14ac:dyDescent="0.15">
      <c r="A6" s="323" t="s">
        <v>37</v>
      </c>
      <c r="B6" s="323" t="s">
        <v>232</v>
      </c>
      <c r="C6" s="324">
        <v>1</v>
      </c>
      <c r="D6" s="324">
        <v>0</v>
      </c>
      <c r="E6" s="324">
        <v>1</v>
      </c>
      <c r="F6" s="324">
        <v>1</v>
      </c>
      <c r="H6" s="323" t="s">
        <v>240</v>
      </c>
      <c r="I6" s="324">
        <v>4</v>
      </c>
      <c r="J6" s="324">
        <v>19</v>
      </c>
      <c r="K6" s="324">
        <v>14</v>
      </c>
      <c r="L6" s="324">
        <v>5</v>
      </c>
    </row>
    <row r="7" spans="1:12" ht="15.75" customHeight="1" x14ac:dyDescent="0.15">
      <c r="A7" s="323" t="s">
        <v>35</v>
      </c>
      <c r="B7" s="323" t="s">
        <v>232</v>
      </c>
      <c r="C7" s="324">
        <v>14</v>
      </c>
      <c r="D7" s="324">
        <v>2</v>
      </c>
      <c r="E7" s="324">
        <v>16</v>
      </c>
      <c r="F7" s="324">
        <v>15</v>
      </c>
      <c r="H7" s="323" t="s">
        <v>233</v>
      </c>
      <c r="I7" s="324">
        <v>6</v>
      </c>
      <c r="J7" s="324">
        <v>196</v>
      </c>
      <c r="K7" s="324">
        <v>107</v>
      </c>
      <c r="L7" s="324">
        <v>89</v>
      </c>
    </row>
    <row r="8" spans="1:12" ht="15.75" customHeight="1" x14ac:dyDescent="0.15">
      <c r="A8" s="323" t="s">
        <v>36</v>
      </c>
      <c r="B8" s="323" t="s">
        <v>232</v>
      </c>
      <c r="C8" s="324">
        <v>71</v>
      </c>
      <c r="D8" s="324">
        <v>34</v>
      </c>
      <c r="E8" s="324">
        <v>105</v>
      </c>
      <c r="F8" s="324">
        <v>103</v>
      </c>
      <c r="H8" s="323" t="s">
        <v>239</v>
      </c>
      <c r="I8" s="324">
        <v>2</v>
      </c>
      <c r="J8" s="324">
        <v>4</v>
      </c>
      <c r="K8" s="324">
        <v>4</v>
      </c>
      <c r="L8" s="324">
        <v>0</v>
      </c>
    </row>
    <row r="9" spans="1:12" ht="15.75" customHeight="1" x14ac:dyDescent="0.15">
      <c r="A9" s="323" t="s">
        <v>238</v>
      </c>
      <c r="B9" s="323" t="s">
        <v>239</v>
      </c>
      <c r="C9" s="324">
        <v>3</v>
      </c>
      <c r="D9" s="324">
        <v>0</v>
      </c>
      <c r="E9" s="324">
        <v>3</v>
      </c>
      <c r="F9" s="324">
        <v>3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23" t="s">
        <v>268</v>
      </c>
      <c r="B10" s="323" t="s">
        <v>235</v>
      </c>
      <c r="C10" s="324">
        <v>1</v>
      </c>
      <c r="D10" s="324">
        <v>0</v>
      </c>
      <c r="E10" s="324">
        <v>1</v>
      </c>
      <c r="F10" s="324">
        <v>1</v>
      </c>
      <c r="H10" s="312" t="s">
        <v>256</v>
      </c>
      <c r="I10" s="313"/>
      <c r="J10" s="318">
        <f>SUM(J3:J9)</f>
        <v>1540</v>
      </c>
      <c r="K10" s="318">
        <f>SUM(K3:K9)</f>
        <v>762</v>
      </c>
      <c r="L10" s="318">
        <f>SUM(L3:L9)</f>
        <v>778</v>
      </c>
    </row>
    <row r="11" spans="1:12" ht="15.75" customHeight="1" x14ac:dyDescent="0.15">
      <c r="A11" s="323" t="s">
        <v>34</v>
      </c>
      <c r="B11" s="323" t="s">
        <v>242</v>
      </c>
      <c r="C11" s="324">
        <v>1</v>
      </c>
      <c r="D11" s="324">
        <v>0</v>
      </c>
      <c r="E11" s="324">
        <v>1</v>
      </c>
      <c r="F11" s="324">
        <v>1</v>
      </c>
    </row>
    <row r="12" spans="1:12" ht="15.75" customHeight="1" x14ac:dyDescent="0.15">
      <c r="A12" s="323" t="s">
        <v>29</v>
      </c>
      <c r="B12" s="323" t="s">
        <v>240</v>
      </c>
      <c r="C12" s="324">
        <v>0</v>
      </c>
      <c r="D12" s="324">
        <v>1</v>
      </c>
      <c r="E12" s="324">
        <v>1</v>
      </c>
      <c r="F12" s="324">
        <v>1</v>
      </c>
    </row>
    <row r="13" spans="1:12" ht="15.75" customHeight="1" x14ac:dyDescent="0.15">
      <c r="A13" s="323" t="s">
        <v>241</v>
      </c>
      <c r="B13" s="323" t="s">
        <v>242</v>
      </c>
      <c r="C13" s="324">
        <v>1</v>
      </c>
      <c r="D13" s="324">
        <v>0</v>
      </c>
      <c r="E13" s="324">
        <v>1</v>
      </c>
      <c r="F13" s="324">
        <v>1</v>
      </c>
    </row>
    <row r="14" spans="1:12" ht="15.75" customHeight="1" x14ac:dyDescent="0.15">
      <c r="A14" s="323" t="s">
        <v>54</v>
      </c>
      <c r="B14" s="323" t="s">
        <v>232</v>
      </c>
      <c r="C14" s="324">
        <v>3</v>
      </c>
      <c r="D14" s="324">
        <v>1</v>
      </c>
      <c r="E14" s="324">
        <v>4</v>
      </c>
      <c r="F14" s="324">
        <v>4</v>
      </c>
    </row>
    <row r="15" spans="1:12" ht="15.75" customHeight="1" x14ac:dyDescent="0.15">
      <c r="A15" s="323" t="s">
        <v>269</v>
      </c>
      <c r="B15" s="323" t="s">
        <v>242</v>
      </c>
      <c r="C15" s="324">
        <v>1</v>
      </c>
      <c r="D15" s="324">
        <v>0</v>
      </c>
      <c r="E15" s="324">
        <v>1</v>
      </c>
      <c r="F15" s="324">
        <v>1</v>
      </c>
    </row>
    <row r="16" spans="1:12" ht="15.75" customHeight="1" x14ac:dyDescent="0.15">
      <c r="A16" s="323" t="s">
        <v>243</v>
      </c>
      <c r="B16" s="323" t="s">
        <v>240</v>
      </c>
      <c r="C16" s="324">
        <v>1</v>
      </c>
      <c r="D16" s="324">
        <v>0</v>
      </c>
      <c r="E16" s="324">
        <v>1</v>
      </c>
      <c r="F16" s="324">
        <v>1</v>
      </c>
    </row>
    <row r="17" spans="1:6" ht="15.75" customHeight="1" x14ac:dyDescent="0.15">
      <c r="A17" s="323" t="s">
        <v>47</v>
      </c>
      <c r="B17" s="323" t="s">
        <v>235</v>
      </c>
      <c r="C17" s="324">
        <v>1</v>
      </c>
      <c r="D17" s="324">
        <v>0</v>
      </c>
      <c r="E17" s="324">
        <v>1</v>
      </c>
      <c r="F17" s="324">
        <v>1</v>
      </c>
    </row>
    <row r="18" spans="1:6" ht="15.75" customHeight="1" x14ac:dyDescent="0.15">
      <c r="A18" s="323" t="s">
        <v>30</v>
      </c>
      <c r="B18" s="323" t="s">
        <v>232</v>
      </c>
      <c r="C18" s="324">
        <v>9</v>
      </c>
      <c r="D18" s="324">
        <v>4</v>
      </c>
      <c r="E18" s="324">
        <v>13</v>
      </c>
      <c r="F18" s="324">
        <v>10</v>
      </c>
    </row>
    <row r="19" spans="1:6" ht="15.75" customHeight="1" x14ac:dyDescent="0.15">
      <c r="A19" s="323" t="s">
        <v>48</v>
      </c>
      <c r="B19" s="323" t="s">
        <v>232</v>
      </c>
      <c r="C19" s="324">
        <v>8</v>
      </c>
      <c r="D19" s="324">
        <v>20</v>
      </c>
      <c r="E19" s="324">
        <v>28</v>
      </c>
      <c r="F19" s="324">
        <v>26</v>
      </c>
    </row>
    <row r="20" spans="1:6" ht="15.75" customHeight="1" x14ac:dyDescent="0.15">
      <c r="A20" s="323" t="s">
        <v>38</v>
      </c>
      <c r="B20" s="323" t="s">
        <v>232</v>
      </c>
      <c r="C20" s="324">
        <v>15</v>
      </c>
      <c r="D20" s="324">
        <v>18</v>
      </c>
      <c r="E20" s="324">
        <v>33</v>
      </c>
      <c r="F20" s="324">
        <v>20</v>
      </c>
    </row>
    <row r="21" spans="1:6" ht="15.75" customHeight="1" x14ac:dyDescent="0.15">
      <c r="A21" s="323" t="s">
        <v>41</v>
      </c>
      <c r="B21" s="323" t="s">
        <v>232</v>
      </c>
      <c r="C21" s="324">
        <v>34</v>
      </c>
      <c r="D21" s="324">
        <v>11</v>
      </c>
      <c r="E21" s="324">
        <v>45</v>
      </c>
      <c r="F21" s="324">
        <v>26</v>
      </c>
    </row>
    <row r="22" spans="1:6" ht="15.75" customHeight="1" x14ac:dyDescent="0.15">
      <c r="A22" s="323" t="s">
        <v>42</v>
      </c>
      <c r="B22" s="323" t="s">
        <v>233</v>
      </c>
      <c r="C22" s="324">
        <v>2</v>
      </c>
      <c r="D22" s="324">
        <v>2</v>
      </c>
      <c r="E22" s="324">
        <v>4</v>
      </c>
      <c r="F22" s="324">
        <v>2</v>
      </c>
    </row>
    <row r="23" spans="1:6" ht="15.75" customHeight="1" x14ac:dyDescent="0.15">
      <c r="A23" s="323" t="s">
        <v>244</v>
      </c>
      <c r="B23" s="323" t="s">
        <v>235</v>
      </c>
      <c r="C23" s="324">
        <v>1</v>
      </c>
      <c r="D23" s="324">
        <v>0</v>
      </c>
      <c r="E23" s="324">
        <v>1</v>
      </c>
      <c r="F23" s="324">
        <v>1</v>
      </c>
    </row>
    <row r="24" spans="1:6" ht="15.75" customHeight="1" x14ac:dyDescent="0.15">
      <c r="A24" s="323" t="s">
        <v>28</v>
      </c>
      <c r="B24" s="323" t="s">
        <v>232</v>
      </c>
      <c r="C24" s="324">
        <v>14</v>
      </c>
      <c r="D24" s="324">
        <v>11</v>
      </c>
      <c r="E24" s="324">
        <v>25</v>
      </c>
      <c r="F24" s="324">
        <v>12</v>
      </c>
    </row>
    <row r="25" spans="1:6" ht="15.75" customHeight="1" x14ac:dyDescent="0.15">
      <c r="A25" s="323" t="s">
        <v>270</v>
      </c>
      <c r="B25" s="323" t="s">
        <v>239</v>
      </c>
      <c r="C25" s="324">
        <v>1</v>
      </c>
      <c r="D25" s="324">
        <v>0</v>
      </c>
      <c r="E25" s="324">
        <v>1</v>
      </c>
      <c r="F25" s="324">
        <v>1</v>
      </c>
    </row>
    <row r="26" spans="1:6" ht="15.75" customHeight="1" x14ac:dyDescent="0.15">
      <c r="A26" s="323" t="s">
        <v>44</v>
      </c>
      <c r="B26" s="323" t="s">
        <v>232</v>
      </c>
      <c r="C26" s="324">
        <v>124</v>
      </c>
      <c r="D26" s="324">
        <v>221</v>
      </c>
      <c r="E26" s="324">
        <v>345</v>
      </c>
      <c r="F26" s="324">
        <v>284</v>
      </c>
    </row>
    <row r="27" spans="1:6" ht="15.75" customHeight="1" x14ac:dyDescent="0.15">
      <c r="A27" s="323" t="s">
        <v>59</v>
      </c>
      <c r="B27" s="323" t="s">
        <v>235</v>
      </c>
      <c r="C27" s="324">
        <v>0</v>
      </c>
      <c r="D27" s="324">
        <v>1</v>
      </c>
      <c r="E27" s="324">
        <v>1</v>
      </c>
      <c r="F27" s="324">
        <v>1</v>
      </c>
    </row>
    <row r="28" spans="1:6" ht="15.75" customHeight="1" x14ac:dyDescent="0.15">
      <c r="A28" s="323" t="s">
        <v>27</v>
      </c>
      <c r="B28" s="323" t="s">
        <v>233</v>
      </c>
      <c r="C28" s="324">
        <v>101</v>
      </c>
      <c r="D28" s="324">
        <v>82</v>
      </c>
      <c r="E28" s="324">
        <v>183</v>
      </c>
      <c r="F28" s="324">
        <v>109</v>
      </c>
    </row>
    <row r="29" spans="1:6" ht="15.75" customHeight="1" x14ac:dyDescent="0.15">
      <c r="A29" s="323" t="s">
        <v>32</v>
      </c>
      <c r="B29" s="323" t="s">
        <v>235</v>
      </c>
      <c r="C29" s="324">
        <v>2</v>
      </c>
      <c r="D29" s="324">
        <v>0</v>
      </c>
      <c r="E29" s="324">
        <v>2</v>
      </c>
      <c r="F29" s="324">
        <v>2</v>
      </c>
    </row>
    <row r="30" spans="1:6" ht="15.75" customHeight="1" x14ac:dyDescent="0.15">
      <c r="A30" s="323" t="s">
        <v>245</v>
      </c>
      <c r="B30" s="323" t="s">
        <v>232</v>
      </c>
      <c r="C30" s="324">
        <v>85</v>
      </c>
      <c r="D30" s="324">
        <v>93</v>
      </c>
      <c r="E30" s="324">
        <v>178</v>
      </c>
      <c r="F30" s="324">
        <v>161</v>
      </c>
    </row>
    <row r="31" spans="1:6" ht="15.75" customHeight="1" x14ac:dyDescent="0.15">
      <c r="A31" s="323" t="s">
        <v>246</v>
      </c>
      <c r="B31" s="323" t="s">
        <v>233</v>
      </c>
      <c r="C31" s="324">
        <v>1</v>
      </c>
      <c r="D31" s="324">
        <v>0</v>
      </c>
      <c r="E31" s="324">
        <v>1</v>
      </c>
      <c r="F31" s="324">
        <v>1</v>
      </c>
    </row>
    <row r="32" spans="1:6" ht="15.75" customHeight="1" x14ac:dyDescent="0.15">
      <c r="A32" s="323" t="s">
        <v>43</v>
      </c>
      <c r="B32" s="323" t="s">
        <v>233</v>
      </c>
      <c r="C32" s="324">
        <v>1</v>
      </c>
      <c r="D32" s="324">
        <v>3</v>
      </c>
      <c r="E32" s="324">
        <v>4</v>
      </c>
      <c r="F32" s="324">
        <v>4</v>
      </c>
    </row>
    <row r="33" spans="1:6" ht="15.75" customHeight="1" x14ac:dyDescent="0.15">
      <c r="A33" s="323" t="s">
        <v>247</v>
      </c>
      <c r="B33" s="323" t="s">
        <v>233</v>
      </c>
      <c r="C33" s="324">
        <v>1</v>
      </c>
      <c r="D33" s="324">
        <v>1</v>
      </c>
      <c r="E33" s="324">
        <v>2</v>
      </c>
      <c r="F33" s="324">
        <v>1</v>
      </c>
    </row>
    <row r="34" spans="1:6" ht="15.75" customHeight="1" x14ac:dyDescent="0.15">
      <c r="A34" s="323" t="s">
        <v>57</v>
      </c>
      <c r="B34" s="323" t="s">
        <v>232</v>
      </c>
      <c r="C34" s="324">
        <v>4</v>
      </c>
      <c r="D34" s="324">
        <v>2</v>
      </c>
      <c r="E34" s="324">
        <v>6</v>
      </c>
      <c r="F34" s="324">
        <v>5</v>
      </c>
    </row>
    <row r="35" spans="1:6" ht="15.75" customHeight="1" x14ac:dyDescent="0.15">
      <c r="A35" s="323" t="s">
        <v>248</v>
      </c>
      <c r="B35" s="323" t="s">
        <v>232</v>
      </c>
      <c r="C35" s="324">
        <v>6</v>
      </c>
      <c r="D35" s="324">
        <v>21</v>
      </c>
      <c r="E35" s="324">
        <v>27</v>
      </c>
      <c r="F35" s="324">
        <v>27</v>
      </c>
    </row>
    <row r="36" spans="1:6" ht="15.75" customHeight="1" x14ac:dyDescent="0.15">
      <c r="A36" s="323" t="s">
        <v>1</v>
      </c>
      <c r="B36" s="323" t="s">
        <v>240</v>
      </c>
      <c r="C36" s="324">
        <v>0</v>
      </c>
      <c r="D36" s="324">
        <v>1</v>
      </c>
      <c r="E36" s="324">
        <v>1</v>
      </c>
      <c r="F36" s="324">
        <v>1</v>
      </c>
    </row>
    <row r="37" spans="1:6" ht="15.75" customHeight="1" x14ac:dyDescent="0.15">
      <c r="A37" s="323" t="s">
        <v>259</v>
      </c>
      <c r="B37" s="323" t="s">
        <v>232</v>
      </c>
      <c r="C37" s="324">
        <v>1</v>
      </c>
      <c r="D37" s="324">
        <v>1</v>
      </c>
      <c r="E37" s="324">
        <v>2</v>
      </c>
      <c r="F37" s="324">
        <v>1</v>
      </c>
    </row>
    <row r="38" spans="1:6" ht="15.75" customHeight="1" x14ac:dyDescent="0.15">
      <c r="A38" s="323" t="s">
        <v>55</v>
      </c>
      <c r="B38" s="323" t="s">
        <v>235</v>
      </c>
      <c r="C38" s="324">
        <v>0</v>
      </c>
      <c r="D38" s="324">
        <v>1</v>
      </c>
      <c r="E38" s="324">
        <v>1</v>
      </c>
      <c r="F38" s="324">
        <v>1</v>
      </c>
    </row>
    <row r="39" spans="1:6" ht="15.75" customHeight="1" x14ac:dyDescent="0.15">
      <c r="A39" s="323" t="s">
        <v>249</v>
      </c>
      <c r="B39" s="323" t="s">
        <v>235</v>
      </c>
      <c r="C39" s="324">
        <v>5</v>
      </c>
      <c r="D39" s="324">
        <v>0</v>
      </c>
      <c r="E39" s="324">
        <v>5</v>
      </c>
      <c r="F39" s="324">
        <v>5</v>
      </c>
    </row>
    <row r="40" spans="1:6" ht="15.75" customHeight="1" x14ac:dyDescent="0.15">
      <c r="A40" s="323" t="s">
        <v>250</v>
      </c>
      <c r="B40" s="323" t="s">
        <v>232</v>
      </c>
      <c r="C40" s="324">
        <v>67</v>
      </c>
      <c r="D40" s="324">
        <v>44</v>
      </c>
      <c r="E40" s="324">
        <v>111</v>
      </c>
      <c r="F40" s="324">
        <v>103</v>
      </c>
    </row>
    <row r="41" spans="1:6" ht="15.75" customHeight="1" x14ac:dyDescent="0.15">
      <c r="A41" s="323" t="s">
        <v>251</v>
      </c>
      <c r="B41" s="323" t="s">
        <v>232</v>
      </c>
      <c r="C41" s="324">
        <v>44</v>
      </c>
      <c r="D41" s="324">
        <v>36</v>
      </c>
      <c r="E41" s="324">
        <v>80</v>
      </c>
      <c r="F41" s="324">
        <v>78</v>
      </c>
    </row>
    <row r="42" spans="1:6" ht="15.75" customHeight="1" x14ac:dyDescent="0.15">
      <c r="A42" s="323" t="s">
        <v>252</v>
      </c>
      <c r="B42" s="323" t="s">
        <v>232</v>
      </c>
      <c r="C42" s="324">
        <v>117</v>
      </c>
      <c r="D42" s="324">
        <v>162</v>
      </c>
      <c r="E42" s="324">
        <v>279</v>
      </c>
      <c r="F42" s="324">
        <v>234</v>
      </c>
    </row>
    <row r="43" spans="1:6" x14ac:dyDescent="0.15">
      <c r="A43" s="323" t="s">
        <v>253</v>
      </c>
      <c r="B43" s="323" t="s">
        <v>232</v>
      </c>
      <c r="C43" s="324">
        <v>4</v>
      </c>
      <c r="D43" s="324">
        <v>1</v>
      </c>
      <c r="E43" s="324">
        <v>5</v>
      </c>
      <c r="F43" s="324">
        <v>5</v>
      </c>
    </row>
    <row r="44" spans="1:6" x14ac:dyDescent="0.15">
      <c r="A44" s="323" t="s">
        <v>254</v>
      </c>
      <c r="B44" s="323" t="s">
        <v>240</v>
      </c>
      <c r="C44" s="324">
        <v>13</v>
      </c>
      <c r="D44" s="324">
        <v>3</v>
      </c>
      <c r="E44" s="324">
        <v>16</v>
      </c>
      <c r="F44" s="324">
        <v>16</v>
      </c>
    </row>
    <row r="45" spans="1:6" x14ac:dyDescent="0.15">
      <c r="A45" s="323" t="s">
        <v>255</v>
      </c>
      <c r="B45" s="323" t="s">
        <v>255</v>
      </c>
      <c r="C45" s="324">
        <v>1</v>
      </c>
      <c r="D45" s="324">
        <v>0</v>
      </c>
      <c r="E45" s="324">
        <v>1</v>
      </c>
      <c r="F45" s="324">
        <v>1</v>
      </c>
    </row>
    <row r="46" spans="1:6" x14ac:dyDescent="0.15">
      <c r="A46" s="325" t="s">
        <v>271</v>
      </c>
      <c r="B46" s="326"/>
      <c r="C46" s="326">
        <f>SUM(C3:C45)</f>
        <v>762</v>
      </c>
      <c r="D46" s="326">
        <f>SUM(D3:D45)</f>
        <v>778</v>
      </c>
      <c r="E46" s="326">
        <f>SUM(E3:E45)</f>
        <v>1540</v>
      </c>
      <c r="F46" s="326">
        <f>SUM(F3:F45)</f>
        <v>1274</v>
      </c>
    </row>
    <row r="48" spans="1:6" x14ac:dyDescent="0.15">
      <c r="A48" t="s">
        <v>265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C9CA1-D85F-495A-A877-3CA898D6A055}">
  <dimension ref="A1:L45"/>
  <sheetViews>
    <sheetView topLeftCell="A23" workbookViewId="0">
      <selection activeCell="J30" sqref="J30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263</v>
      </c>
      <c r="B1" s="330"/>
      <c r="C1" s="330"/>
      <c r="D1" s="330"/>
      <c r="E1" s="330"/>
    </row>
    <row r="2" spans="1:12" x14ac:dyDescent="0.15">
      <c r="A2" s="314" t="s">
        <v>230</v>
      </c>
      <c r="B2" s="314" t="s">
        <v>231</v>
      </c>
      <c r="C2" s="314" t="s">
        <v>22</v>
      </c>
      <c r="D2" s="314" t="s">
        <v>23</v>
      </c>
      <c r="E2" s="314" t="s">
        <v>53</v>
      </c>
      <c r="F2" s="314" t="s">
        <v>16</v>
      </c>
      <c r="H2" s="322" t="s">
        <v>231</v>
      </c>
      <c r="I2" s="322" t="s">
        <v>21</v>
      </c>
      <c r="J2" s="322" t="s">
        <v>17</v>
      </c>
      <c r="K2" s="322" t="s">
        <v>22</v>
      </c>
      <c r="L2" s="322" t="s">
        <v>23</v>
      </c>
    </row>
    <row r="3" spans="1:12" ht="15.75" customHeight="1" x14ac:dyDescent="0.15">
      <c r="A3" s="308" t="s">
        <v>197</v>
      </c>
      <c r="B3" s="308" t="s">
        <v>232</v>
      </c>
      <c r="C3" s="309">
        <v>1</v>
      </c>
      <c r="D3" s="309">
        <v>0</v>
      </c>
      <c r="E3" s="309">
        <v>1</v>
      </c>
      <c r="F3" s="309">
        <v>1</v>
      </c>
      <c r="H3" s="323" t="s">
        <v>232</v>
      </c>
      <c r="I3" s="324">
        <v>19</v>
      </c>
      <c r="J3" s="324">
        <v>1270</v>
      </c>
      <c r="K3" s="324">
        <v>612</v>
      </c>
      <c r="L3" s="324">
        <v>658</v>
      </c>
    </row>
    <row r="4" spans="1:12" ht="15.75" customHeight="1" x14ac:dyDescent="0.15">
      <c r="A4" s="308" t="s">
        <v>24</v>
      </c>
      <c r="B4" s="308" t="s">
        <v>233</v>
      </c>
      <c r="C4" s="309">
        <v>1</v>
      </c>
      <c r="D4" s="309">
        <v>1</v>
      </c>
      <c r="E4" s="309">
        <v>2</v>
      </c>
      <c r="F4" s="309">
        <v>1</v>
      </c>
      <c r="H4" s="323" t="s">
        <v>235</v>
      </c>
      <c r="I4" s="324">
        <v>7</v>
      </c>
      <c r="J4" s="324">
        <v>11</v>
      </c>
      <c r="K4" s="324">
        <v>9</v>
      </c>
      <c r="L4" s="324">
        <v>2</v>
      </c>
    </row>
    <row r="5" spans="1:12" ht="15.75" customHeight="1" x14ac:dyDescent="0.15">
      <c r="A5" s="308" t="s">
        <v>234</v>
      </c>
      <c r="B5" s="308" t="s">
        <v>235</v>
      </c>
      <c r="C5" s="309">
        <v>1</v>
      </c>
      <c r="D5" s="309">
        <v>0</v>
      </c>
      <c r="E5" s="309">
        <v>1</v>
      </c>
      <c r="F5" s="309">
        <v>1</v>
      </c>
      <c r="H5" s="323" t="s">
        <v>242</v>
      </c>
      <c r="I5" s="324">
        <v>1</v>
      </c>
      <c r="J5" s="324">
        <v>1</v>
      </c>
      <c r="K5" s="324">
        <v>1</v>
      </c>
      <c r="L5" s="324">
        <v>0</v>
      </c>
    </row>
    <row r="6" spans="1:12" ht="15.75" customHeight="1" x14ac:dyDescent="0.15">
      <c r="A6" s="308" t="s">
        <v>37</v>
      </c>
      <c r="B6" s="308" t="s">
        <v>232</v>
      </c>
      <c r="C6" s="309">
        <v>1</v>
      </c>
      <c r="D6" s="309">
        <v>0</v>
      </c>
      <c r="E6" s="309">
        <v>1</v>
      </c>
      <c r="F6" s="309">
        <v>1</v>
      </c>
      <c r="H6" s="323" t="s">
        <v>240</v>
      </c>
      <c r="I6" s="324">
        <v>4</v>
      </c>
      <c r="J6" s="324">
        <v>19</v>
      </c>
      <c r="K6" s="324">
        <v>14</v>
      </c>
      <c r="L6" s="324">
        <v>5</v>
      </c>
    </row>
    <row r="7" spans="1:12" ht="15.75" customHeight="1" x14ac:dyDescent="0.15">
      <c r="A7" s="308" t="s">
        <v>35</v>
      </c>
      <c r="B7" s="308" t="s">
        <v>232</v>
      </c>
      <c r="C7" s="309">
        <v>13</v>
      </c>
      <c r="D7" s="309">
        <v>2</v>
      </c>
      <c r="E7" s="309">
        <v>15</v>
      </c>
      <c r="F7" s="309">
        <v>14</v>
      </c>
      <c r="H7" s="323" t="s">
        <v>233</v>
      </c>
      <c r="I7" s="324">
        <v>6</v>
      </c>
      <c r="J7" s="324">
        <v>195</v>
      </c>
      <c r="K7" s="324">
        <v>107</v>
      </c>
      <c r="L7" s="324">
        <v>88</v>
      </c>
    </row>
    <row r="8" spans="1:12" ht="15.75" customHeight="1" x14ac:dyDescent="0.15">
      <c r="A8" s="308" t="s">
        <v>36</v>
      </c>
      <c r="B8" s="308" t="s">
        <v>232</v>
      </c>
      <c r="C8" s="309">
        <v>65</v>
      </c>
      <c r="D8" s="309">
        <v>29</v>
      </c>
      <c r="E8" s="309">
        <v>94</v>
      </c>
      <c r="F8" s="309">
        <v>92</v>
      </c>
      <c r="H8" s="323" t="s">
        <v>239</v>
      </c>
      <c r="I8" s="324">
        <v>1</v>
      </c>
      <c r="J8" s="324">
        <v>3</v>
      </c>
      <c r="K8" s="324">
        <v>3</v>
      </c>
      <c r="L8" s="324">
        <v>0</v>
      </c>
    </row>
    <row r="9" spans="1:12" ht="15.75" customHeight="1" x14ac:dyDescent="0.15">
      <c r="A9" s="308" t="s">
        <v>238</v>
      </c>
      <c r="B9" s="308" t="s">
        <v>239</v>
      </c>
      <c r="C9" s="309">
        <v>3</v>
      </c>
      <c r="D9" s="309">
        <v>0</v>
      </c>
      <c r="E9" s="309">
        <v>3</v>
      </c>
      <c r="F9" s="309">
        <v>3</v>
      </c>
      <c r="H9" s="323" t="s">
        <v>255</v>
      </c>
      <c r="I9" s="324">
        <v>1</v>
      </c>
      <c r="J9" s="324">
        <v>1</v>
      </c>
      <c r="K9" s="324">
        <v>1</v>
      </c>
      <c r="L9" s="324">
        <v>0</v>
      </c>
    </row>
    <row r="10" spans="1:12" ht="15.75" customHeight="1" x14ac:dyDescent="0.15">
      <c r="A10" s="308" t="s">
        <v>29</v>
      </c>
      <c r="B10" s="308" t="s">
        <v>240</v>
      </c>
      <c r="C10" s="309">
        <v>0</v>
      </c>
      <c r="D10" s="309">
        <v>1</v>
      </c>
      <c r="E10" s="309">
        <v>1</v>
      </c>
      <c r="F10" s="309">
        <v>1</v>
      </c>
      <c r="H10" s="312" t="s">
        <v>256</v>
      </c>
      <c r="I10" s="313"/>
      <c r="J10" s="318">
        <f>SUM(J3:J9)</f>
        <v>1500</v>
      </c>
      <c r="K10" s="318">
        <f>SUM(K3:K9)</f>
        <v>747</v>
      </c>
      <c r="L10" s="318">
        <f>SUM(L3:L9)</f>
        <v>753</v>
      </c>
    </row>
    <row r="11" spans="1:12" ht="15.75" customHeight="1" x14ac:dyDescent="0.15">
      <c r="A11" s="308" t="s">
        <v>241</v>
      </c>
      <c r="B11" s="308" t="s">
        <v>242</v>
      </c>
      <c r="C11" s="309">
        <v>1</v>
      </c>
      <c r="D11" s="309">
        <v>0</v>
      </c>
      <c r="E11" s="309">
        <v>1</v>
      </c>
      <c r="F11" s="309">
        <v>1</v>
      </c>
    </row>
    <row r="12" spans="1:12" ht="15.75" customHeight="1" x14ac:dyDescent="0.15">
      <c r="A12" s="308" t="s">
        <v>54</v>
      </c>
      <c r="B12" s="308" t="s">
        <v>232</v>
      </c>
      <c r="C12" s="309">
        <v>3</v>
      </c>
      <c r="D12" s="309">
        <v>1</v>
      </c>
      <c r="E12" s="309">
        <v>4</v>
      </c>
      <c r="F12" s="309">
        <v>4</v>
      </c>
    </row>
    <row r="13" spans="1:12" ht="15.75" customHeight="1" x14ac:dyDescent="0.15">
      <c r="A13" s="308" t="s">
        <v>243</v>
      </c>
      <c r="B13" s="308" t="s">
        <v>240</v>
      </c>
      <c r="C13" s="309">
        <v>1</v>
      </c>
      <c r="D13" s="309">
        <v>0</v>
      </c>
      <c r="E13" s="309">
        <v>1</v>
      </c>
      <c r="F13" s="309">
        <v>1</v>
      </c>
    </row>
    <row r="14" spans="1:12" ht="15.75" customHeight="1" x14ac:dyDescent="0.15">
      <c r="A14" s="308" t="s">
        <v>47</v>
      </c>
      <c r="B14" s="308" t="s">
        <v>235</v>
      </c>
      <c r="C14" s="309">
        <v>1</v>
      </c>
      <c r="D14" s="309">
        <v>0</v>
      </c>
      <c r="E14" s="309">
        <v>1</v>
      </c>
      <c r="F14" s="309">
        <v>1</v>
      </c>
    </row>
    <row r="15" spans="1:12" ht="15.75" customHeight="1" x14ac:dyDescent="0.15">
      <c r="A15" s="308" t="s">
        <v>30</v>
      </c>
      <c r="B15" s="308" t="s">
        <v>232</v>
      </c>
      <c r="C15" s="309">
        <v>7</v>
      </c>
      <c r="D15" s="309">
        <v>3</v>
      </c>
      <c r="E15" s="309">
        <v>10</v>
      </c>
      <c r="F15" s="309">
        <v>8</v>
      </c>
    </row>
    <row r="16" spans="1:12" ht="15.75" customHeight="1" x14ac:dyDescent="0.15">
      <c r="A16" s="308" t="s">
        <v>48</v>
      </c>
      <c r="B16" s="308" t="s">
        <v>232</v>
      </c>
      <c r="C16" s="309">
        <v>8</v>
      </c>
      <c r="D16" s="309">
        <v>19</v>
      </c>
      <c r="E16" s="309">
        <v>27</v>
      </c>
      <c r="F16" s="309">
        <v>25</v>
      </c>
    </row>
    <row r="17" spans="1:6" ht="15.75" customHeight="1" x14ac:dyDescent="0.15">
      <c r="A17" s="308" t="s">
        <v>38</v>
      </c>
      <c r="B17" s="308" t="s">
        <v>232</v>
      </c>
      <c r="C17" s="309">
        <v>10</v>
      </c>
      <c r="D17" s="309">
        <v>13</v>
      </c>
      <c r="E17" s="309">
        <v>23</v>
      </c>
      <c r="F17" s="309">
        <v>14</v>
      </c>
    </row>
    <row r="18" spans="1:6" ht="15.75" customHeight="1" x14ac:dyDescent="0.15">
      <c r="A18" s="308" t="s">
        <v>41</v>
      </c>
      <c r="B18" s="308" t="s">
        <v>232</v>
      </c>
      <c r="C18" s="309">
        <v>35</v>
      </c>
      <c r="D18" s="309">
        <v>11</v>
      </c>
      <c r="E18" s="309">
        <v>46</v>
      </c>
      <c r="F18" s="309">
        <v>27</v>
      </c>
    </row>
    <row r="19" spans="1:6" ht="15.75" customHeight="1" x14ac:dyDescent="0.15">
      <c r="A19" s="308" t="s">
        <v>42</v>
      </c>
      <c r="B19" s="308" t="s">
        <v>233</v>
      </c>
      <c r="C19" s="309">
        <v>2</v>
      </c>
      <c r="D19" s="309">
        <v>2</v>
      </c>
      <c r="E19" s="309">
        <v>4</v>
      </c>
      <c r="F19" s="309">
        <v>2</v>
      </c>
    </row>
    <row r="20" spans="1:6" ht="15.75" customHeight="1" x14ac:dyDescent="0.15">
      <c r="A20" s="308" t="s">
        <v>244</v>
      </c>
      <c r="B20" s="308" t="s">
        <v>235</v>
      </c>
      <c r="C20" s="309">
        <v>1</v>
      </c>
      <c r="D20" s="309">
        <v>0</v>
      </c>
      <c r="E20" s="309">
        <v>1</v>
      </c>
      <c r="F20" s="309">
        <v>1</v>
      </c>
    </row>
    <row r="21" spans="1:6" ht="15.75" customHeight="1" x14ac:dyDescent="0.15">
      <c r="A21" s="308" t="s">
        <v>28</v>
      </c>
      <c r="B21" s="308" t="s">
        <v>232</v>
      </c>
      <c r="C21" s="309">
        <v>14</v>
      </c>
      <c r="D21" s="309">
        <v>11</v>
      </c>
      <c r="E21" s="309">
        <v>25</v>
      </c>
      <c r="F21" s="309">
        <v>12</v>
      </c>
    </row>
    <row r="22" spans="1:6" ht="15.75" customHeight="1" x14ac:dyDescent="0.15">
      <c r="A22" s="308" t="s">
        <v>44</v>
      </c>
      <c r="B22" s="308" t="s">
        <v>232</v>
      </c>
      <c r="C22" s="309">
        <v>123</v>
      </c>
      <c r="D22" s="309">
        <v>221</v>
      </c>
      <c r="E22" s="309">
        <v>344</v>
      </c>
      <c r="F22" s="309">
        <v>285</v>
      </c>
    </row>
    <row r="23" spans="1:6" ht="15.75" customHeight="1" x14ac:dyDescent="0.15">
      <c r="A23" s="308" t="s">
        <v>59</v>
      </c>
      <c r="B23" s="308" t="s">
        <v>235</v>
      </c>
      <c r="C23" s="309">
        <v>0</v>
      </c>
      <c r="D23" s="309">
        <v>1</v>
      </c>
      <c r="E23" s="309">
        <v>1</v>
      </c>
      <c r="F23" s="309">
        <v>1</v>
      </c>
    </row>
    <row r="24" spans="1:6" ht="15.75" customHeight="1" x14ac:dyDescent="0.15">
      <c r="A24" s="308" t="s">
        <v>27</v>
      </c>
      <c r="B24" s="308" t="s">
        <v>233</v>
      </c>
      <c r="C24" s="309">
        <v>101</v>
      </c>
      <c r="D24" s="309">
        <v>81</v>
      </c>
      <c r="E24" s="309">
        <v>182</v>
      </c>
      <c r="F24" s="309">
        <v>108</v>
      </c>
    </row>
    <row r="25" spans="1:6" ht="15.75" customHeight="1" x14ac:dyDescent="0.15">
      <c r="A25" s="308" t="s">
        <v>32</v>
      </c>
      <c r="B25" s="308" t="s">
        <v>235</v>
      </c>
      <c r="C25" s="309">
        <v>2</v>
      </c>
      <c r="D25" s="309">
        <v>0</v>
      </c>
      <c r="E25" s="309">
        <v>2</v>
      </c>
      <c r="F25" s="309">
        <v>2</v>
      </c>
    </row>
    <row r="26" spans="1:6" ht="15.75" customHeight="1" x14ac:dyDescent="0.15">
      <c r="A26" s="308" t="s">
        <v>245</v>
      </c>
      <c r="B26" s="308" t="s">
        <v>232</v>
      </c>
      <c r="C26" s="309">
        <v>84</v>
      </c>
      <c r="D26" s="309">
        <v>93</v>
      </c>
      <c r="E26" s="309">
        <v>177</v>
      </c>
      <c r="F26" s="309">
        <v>160</v>
      </c>
    </row>
    <row r="27" spans="1:6" ht="15.75" customHeight="1" x14ac:dyDescent="0.15">
      <c r="A27" s="308" t="s">
        <v>246</v>
      </c>
      <c r="B27" s="308" t="s">
        <v>233</v>
      </c>
      <c r="C27" s="309">
        <v>1</v>
      </c>
      <c r="D27" s="309">
        <v>0</v>
      </c>
      <c r="E27" s="309">
        <v>1</v>
      </c>
      <c r="F27" s="309">
        <v>1</v>
      </c>
    </row>
    <row r="28" spans="1:6" ht="15.75" customHeight="1" x14ac:dyDescent="0.15">
      <c r="A28" s="308" t="s">
        <v>43</v>
      </c>
      <c r="B28" s="308" t="s">
        <v>233</v>
      </c>
      <c r="C28" s="309">
        <v>1</v>
      </c>
      <c r="D28" s="309">
        <v>3</v>
      </c>
      <c r="E28" s="309">
        <v>4</v>
      </c>
      <c r="F28" s="309">
        <v>4</v>
      </c>
    </row>
    <row r="29" spans="1:6" ht="15.75" customHeight="1" x14ac:dyDescent="0.15">
      <c r="A29" s="308" t="s">
        <v>247</v>
      </c>
      <c r="B29" s="308" t="s">
        <v>233</v>
      </c>
      <c r="C29" s="309">
        <v>1</v>
      </c>
      <c r="D29" s="309">
        <v>1</v>
      </c>
      <c r="E29" s="309">
        <v>2</v>
      </c>
      <c r="F29" s="309">
        <v>1</v>
      </c>
    </row>
    <row r="30" spans="1:6" ht="15.75" customHeight="1" x14ac:dyDescent="0.15">
      <c r="A30" s="308" t="s">
        <v>57</v>
      </c>
      <c r="B30" s="308" t="s">
        <v>232</v>
      </c>
      <c r="C30" s="309">
        <v>4</v>
      </c>
      <c r="D30" s="309">
        <v>2</v>
      </c>
      <c r="E30" s="309">
        <v>6</v>
      </c>
      <c r="F30" s="309">
        <v>5</v>
      </c>
    </row>
    <row r="31" spans="1:6" ht="15.75" customHeight="1" x14ac:dyDescent="0.15">
      <c r="A31" s="308" t="s">
        <v>248</v>
      </c>
      <c r="B31" s="308" t="s">
        <v>232</v>
      </c>
      <c r="C31" s="309">
        <v>6</v>
      </c>
      <c r="D31" s="309">
        <v>21</v>
      </c>
      <c r="E31" s="309">
        <v>27</v>
      </c>
      <c r="F31" s="309">
        <v>27</v>
      </c>
    </row>
    <row r="32" spans="1:6" ht="15.75" customHeight="1" x14ac:dyDescent="0.15">
      <c r="A32" s="308" t="s">
        <v>1</v>
      </c>
      <c r="B32" s="308" t="s">
        <v>240</v>
      </c>
      <c r="C32" s="309">
        <v>0</v>
      </c>
      <c r="D32" s="309">
        <v>1</v>
      </c>
      <c r="E32" s="309">
        <v>1</v>
      </c>
      <c r="F32" s="309">
        <v>1</v>
      </c>
    </row>
    <row r="33" spans="1:6" ht="15.75" customHeight="1" x14ac:dyDescent="0.15">
      <c r="A33" s="308" t="s">
        <v>259</v>
      </c>
      <c r="B33" s="308" t="s">
        <v>232</v>
      </c>
      <c r="C33" s="309">
        <v>1</v>
      </c>
      <c r="D33" s="309">
        <v>1</v>
      </c>
      <c r="E33" s="309">
        <v>2</v>
      </c>
      <c r="F33" s="309">
        <v>1</v>
      </c>
    </row>
    <row r="34" spans="1:6" ht="15.75" customHeight="1" x14ac:dyDescent="0.15">
      <c r="A34" s="308" t="s">
        <v>55</v>
      </c>
      <c r="B34" s="308" t="s">
        <v>235</v>
      </c>
      <c r="C34" s="309">
        <v>0</v>
      </c>
      <c r="D34" s="309">
        <v>1</v>
      </c>
      <c r="E34" s="309">
        <v>1</v>
      </c>
      <c r="F34" s="309">
        <v>1</v>
      </c>
    </row>
    <row r="35" spans="1:6" ht="15.75" customHeight="1" x14ac:dyDescent="0.15">
      <c r="A35" s="308" t="s">
        <v>249</v>
      </c>
      <c r="B35" s="308" t="s">
        <v>235</v>
      </c>
      <c r="C35" s="309">
        <v>4</v>
      </c>
      <c r="D35" s="309">
        <v>0</v>
      </c>
      <c r="E35" s="309">
        <v>4</v>
      </c>
      <c r="F35" s="309">
        <v>4</v>
      </c>
    </row>
    <row r="36" spans="1:6" ht="15.75" customHeight="1" x14ac:dyDescent="0.15">
      <c r="A36" s="308" t="s">
        <v>250</v>
      </c>
      <c r="B36" s="308" t="s">
        <v>232</v>
      </c>
      <c r="C36" s="309">
        <v>71</v>
      </c>
      <c r="D36" s="309">
        <v>40</v>
      </c>
      <c r="E36" s="309">
        <v>111</v>
      </c>
      <c r="F36" s="309">
        <v>104</v>
      </c>
    </row>
    <row r="37" spans="1:6" ht="15.75" customHeight="1" x14ac:dyDescent="0.15">
      <c r="A37" s="308" t="s">
        <v>251</v>
      </c>
      <c r="B37" s="308" t="s">
        <v>232</v>
      </c>
      <c r="C37" s="309">
        <v>51</v>
      </c>
      <c r="D37" s="309">
        <v>39</v>
      </c>
      <c r="E37" s="309">
        <v>90</v>
      </c>
      <c r="F37" s="309">
        <v>88</v>
      </c>
    </row>
    <row r="38" spans="1:6" ht="15.75" customHeight="1" x14ac:dyDescent="0.15">
      <c r="A38" s="308" t="s">
        <v>252</v>
      </c>
      <c r="B38" s="308" t="s">
        <v>232</v>
      </c>
      <c r="C38" s="309">
        <v>111</v>
      </c>
      <c r="D38" s="309">
        <v>151</v>
      </c>
      <c r="E38" s="309">
        <v>262</v>
      </c>
      <c r="F38" s="309">
        <v>214</v>
      </c>
    </row>
    <row r="39" spans="1:6" ht="15.75" customHeight="1" x14ac:dyDescent="0.15">
      <c r="A39" s="308" t="s">
        <v>253</v>
      </c>
      <c r="B39" s="308" t="s">
        <v>232</v>
      </c>
      <c r="C39" s="309">
        <v>4</v>
      </c>
      <c r="D39" s="309">
        <v>1</v>
      </c>
      <c r="E39" s="309">
        <v>5</v>
      </c>
      <c r="F39" s="309">
        <v>5</v>
      </c>
    </row>
    <row r="40" spans="1:6" ht="15.75" customHeight="1" x14ac:dyDescent="0.15">
      <c r="A40" s="308" t="s">
        <v>254</v>
      </c>
      <c r="B40" s="308" t="s">
        <v>240</v>
      </c>
      <c r="C40" s="309">
        <v>13</v>
      </c>
      <c r="D40" s="309">
        <v>3</v>
      </c>
      <c r="E40" s="309">
        <v>16</v>
      </c>
      <c r="F40" s="309">
        <v>16</v>
      </c>
    </row>
    <row r="41" spans="1:6" ht="15.75" customHeight="1" x14ac:dyDescent="0.15">
      <c r="A41" s="308" t="s">
        <v>255</v>
      </c>
      <c r="B41" s="308" t="s">
        <v>255</v>
      </c>
      <c r="C41" s="309">
        <v>1</v>
      </c>
      <c r="D41" s="309">
        <v>0</v>
      </c>
      <c r="E41" s="309">
        <v>1</v>
      </c>
      <c r="F41" s="309">
        <v>1</v>
      </c>
    </row>
    <row r="42" spans="1:6" ht="15.75" customHeight="1" x14ac:dyDescent="0.15">
      <c r="A42" s="320" t="s">
        <v>264</v>
      </c>
      <c r="B42" s="321"/>
      <c r="C42" s="321">
        <f>SUM(C3:C41)</f>
        <v>747</v>
      </c>
      <c r="D42" s="321">
        <f>SUM(D3:D41)</f>
        <v>753</v>
      </c>
      <c r="E42" s="321">
        <f>SUM(E3:E41)</f>
        <v>1500</v>
      </c>
      <c r="F42" s="321">
        <f>SUM(F3:F41)</f>
        <v>1239</v>
      </c>
    </row>
    <row r="44" spans="1:6" x14ac:dyDescent="0.15">
      <c r="A44" s="319" t="s">
        <v>272</v>
      </c>
    </row>
    <row r="45" spans="1:6" x14ac:dyDescent="0.15">
      <c r="A45" t="s">
        <v>276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7699F-E85F-41DA-A95E-34D9992E2AA0}">
  <dimension ref="A1:L45"/>
  <sheetViews>
    <sheetView topLeftCell="A15" workbookViewId="0">
      <selection activeCell="A44" sqref="A44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261</v>
      </c>
      <c r="B1" s="330"/>
      <c r="C1" s="330"/>
      <c r="D1" s="330"/>
      <c r="E1" s="330"/>
    </row>
    <row r="2" spans="1:12" x14ac:dyDescent="0.15">
      <c r="A2" s="314" t="s">
        <v>230</v>
      </c>
      <c r="B2" s="314" t="s">
        <v>231</v>
      </c>
      <c r="C2" s="314" t="s">
        <v>22</v>
      </c>
      <c r="D2" s="314" t="s">
        <v>23</v>
      </c>
      <c r="E2" s="314" t="s">
        <v>53</v>
      </c>
      <c r="F2" s="314" t="s">
        <v>16</v>
      </c>
      <c r="H2" s="314" t="s">
        <v>231</v>
      </c>
      <c r="I2" s="314" t="s">
        <v>21</v>
      </c>
      <c r="J2" s="314" t="s">
        <v>17</v>
      </c>
      <c r="K2" s="314" t="s">
        <v>22</v>
      </c>
      <c r="L2" s="314" t="s">
        <v>23</v>
      </c>
    </row>
    <row r="3" spans="1:12" ht="15.75" customHeight="1" x14ac:dyDescent="0.15">
      <c r="A3" s="308" t="s">
        <v>197</v>
      </c>
      <c r="B3" s="308" t="s">
        <v>232</v>
      </c>
      <c r="C3" s="309">
        <v>1</v>
      </c>
      <c r="D3" s="309">
        <v>0</v>
      </c>
      <c r="E3" s="309">
        <v>1</v>
      </c>
      <c r="F3" s="309">
        <v>1</v>
      </c>
      <c r="H3" s="308" t="s">
        <v>232</v>
      </c>
      <c r="I3" s="309">
        <v>19</v>
      </c>
      <c r="J3" s="309">
        <v>1267</v>
      </c>
      <c r="K3" s="309">
        <v>611</v>
      </c>
      <c r="L3" s="309">
        <v>656</v>
      </c>
    </row>
    <row r="4" spans="1:12" ht="15.75" customHeight="1" x14ac:dyDescent="0.15">
      <c r="A4" s="308" t="s">
        <v>24</v>
      </c>
      <c r="B4" s="308" t="s">
        <v>233</v>
      </c>
      <c r="C4" s="309">
        <v>1</v>
      </c>
      <c r="D4" s="309">
        <v>1</v>
      </c>
      <c r="E4" s="309">
        <v>2</v>
      </c>
      <c r="F4" s="309">
        <v>1</v>
      </c>
      <c r="H4" s="308" t="s">
        <v>235</v>
      </c>
      <c r="I4" s="309">
        <v>7</v>
      </c>
      <c r="J4" s="309">
        <v>11</v>
      </c>
      <c r="K4" s="309">
        <v>9</v>
      </c>
      <c r="L4" s="309">
        <v>2</v>
      </c>
    </row>
    <row r="5" spans="1:12" ht="15.75" customHeight="1" x14ac:dyDescent="0.15">
      <c r="A5" s="308" t="s">
        <v>234</v>
      </c>
      <c r="B5" s="308" t="s">
        <v>235</v>
      </c>
      <c r="C5" s="309">
        <v>1</v>
      </c>
      <c r="D5" s="309">
        <v>0</v>
      </c>
      <c r="E5" s="309">
        <v>1</v>
      </c>
      <c r="F5" s="309">
        <v>1</v>
      </c>
      <c r="H5" s="308" t="s">
        <v>242</v>
      </c>
      <c r="I5" s="309">
        <v>1</v>
      </c>
      <c r="J5" s="309">
        <v>1</v>
      </c>
      <c r="K5" s="309">
        <v>1</v>
      </c>
      <c r="L5" s="309">
        <v>0</v>
      </c>
    </row>
    <row r="6" spans="1:12" ht="15.75" customHeight="1" x14ac:dyDescent="0.15">
      <c r="A6" s="308" t="s">
        <v>37</v>
      </c>
      <c r="B6" s="308" t="s">
        <v>232</v>
      </c>
      <c r="C6" s="309">
        <v>1</v>
      </c>
      <c r="D6" s="309">
        <v>0</v>
      </c>
      <c r="E6" s="309">
        <v>1</v>
      </c>
      <c r="F6" s="309">
        <v>1</v>
      </c>
      <c r="H6" s="308" t="s">
        <v>240</v>
      </c>
      <c r="I6" s="309">
        <v>4</v>
      </c>
      <c r="J6" s="309">
        <v>19</v>
      </c>
      <c r="K6" s="309">
        <v>14</v>
      </c>
      <c r="L6" s="309">
        <v>5</v>
      </c>
    </row>
    <row r="7" spans="1:12" ht="15.75" customHeight="1" x14ac:dyDescent="0.15">
      <c r="A7" s="308" t="s">
        <v>35</v>
      </c>
      <c r="B7" s="308" t="s">
        <v>232</v>
      </c>
      <c r="C7" s="309">
        <v>13</v>
      </c>
      <c r="D7" s="309">
        <v>2</v>
      </c>
      <c r="E7" s="309">
        <v>15</v>
      </c>
      <c r="F7" s="309">
        <v>14</v>
      </c>
      <c r="H7" s="308" t="s">
        <v>233</v>
      </c>
      <c r="I7" s="309">
        <v>6</v>
      </c>
      <c r="J7" s="309">
        <v>196</v>
      </c>
      <c r="K7" s="309">
        <v>107</v>
      </c>
      <c r="L7" s="309">
        <v>89</v>
      </c>
    </row>
    <row r="8" spans="1:12" ht="15.75" customHeight="1" x14ac:dyDescent="0.15">
      <c r="A8" s="308" t="s">
        <v>36</v>
      </c>
      <c r="B8" s="308" t="s">
        <v>232</v>
      </c>
      <c r="C8" s="309">
        <v>63</v>
      </c>
      <c r="D8" s="309">
        <v>29</v>
      </c>
      <c r="E8" s="309">
        <v>92</v>
      </c>
      <c r="F8" s="309">
        <v>90</v>
      </c>
      <c r="H8" s="308" t="s">
        <v>239</v>
      </c>
      <c r="I8" s="309">
        <v>1</v>
      </c>
      <c r="J8" s="309">
        <v>4</v>
      </c>
      <c r="K8" s="309">
        <v>3</v>
      </c>
      <c r="L8" s="309">
        <v>1</v>
      </c>
    </row>
    <row r="9" spans="1:12" ht="15.75" customHeight="1" x14ac:dyDescent="0.15">
      <c r="A9" s="308" t="s">
        <v>238</v>
      </c>
      <c r="B9" s="308" t="s">
        <v>239</v>
      </c>
      <c r="C9" s="309">
        <v>3</v>
      </c>
      <c r="D9" s="309">
        <v>1</v>
      </c>
      <c r="E9" s="309">
        <v>4</v>
      </c>
      <c r="F9" s="309">
        <v>4</v>
      </c>
      <c r="H9" s="308" t="s">
        <v>255</v>
      </c>
      <c r="I9" s="309">
        <v>1</v>
      </c>
      <c r="J9" s="309">
        <v>1</v>
      </c>
      <c r="K9" s="309">
        <v>1</v>
      </c>
      <c r="L9" s="309">
        <v>0</v>
      </c>
    </row>
    <row r="10" spans="1:12" ht="15.75" customHeight="1" x14ac:dyDescent="0.15">
      <c r="A10" s="308" t="s">
        <v>29</v>
      </c>
      <c r="B10" s="308" t="s">
        <v>240</v>
      </c>
      <c r="C10" s="309">
        <v>0</v>
      </c>
      <c r="D10" s="309">
        <v>1</v>
      </c>
      <c r="E10" s="309">
        <v>1</v>
      </c>
      <c r="F10" s="309">
        <v>1</v>
      </c>
      <c r="H10" s="312" t="s">
        <v>256</v>
      </c>
      <c r="I10" s="313"/>
      <c r="J10" s="318">
        <f>SUM(J3:J9)</f>
        <v>1499</v>
      </c>
      <c r="K10" s="318">
        <f>SUM(K3:K9)</f>
        <v>746</v>
      </c>
      <c r="L10" s="318">
        <f>SUM(L3:L9)</f>
        <v>753</v>
      </c>
    </row>
    <row r="11" spans="1:12" ht="15.75" customHeight="1" x14ac:dyDescent="0.15">
      <c r="A11" s="308" t="s">
        <v>241</v>
      </c>
      <c r="B11" s="308" t="s">
        <v>242</v>
      </c>
      <c r="C11" s="309">
        <v>1</v>
      </c>
      <c r="D11" s="309">
        <v>0</v>
      </c>
      <c r="E11" s="309">
        <v>1</v>
      </c>
      <c r="F11" s="309">
        <v>1</v>
      </c>
    </row>
    <row r="12" spans="1:12" ht="15.75" customHeight="1" x14ac:dyDescent="0.15">
      <c r="A12" s="308" t="s">
        <v>54</v>
      </c>
      <c r="B12" s="308" t="s">
        <v>232</v>
      </c>
      <c r="C12" s="309">
        <v>3</v>
      </c>
      <c r="D12" s="309">
        <v>1</v>
      </c>
      <c r="E12" s="309">
        <v>4</v>
      </c>
      <c r="F12" s="309">
        <v>4</v>
      </c>
    </row>
    <row r="13" spans="1:12" ht="15.75" customHeight="1" x14ac:dyDescent="0.15">
      <c r="A13" s="308" t="s">
        <v>243</v>
      </c>
      <c r="B13" s="308" t="s">
        <v>240</v>
      </c>
      <c r="C13" s="309">
        <v>1</v>
      </c>
      <c r="D13" s="309">
        <v>0</v>
      </c>
      <c r="E13" s="309">
        <v>1</v>
      </c>
      <c r="F13" s="309">
        <v>1</v>
      </c>
    </row>
    <row r="14" spans="1:12" ht="15.75" customHeight="1" x14ac:dyDescent="0.15">
      <c r="A14" s="308" t="s">
        <v>47</v>
      </c>
      <c r="B14" s="308" t="s">
        <v>235</v>
      </c>
      <c r="C14" s="309">
        <v>1</v>
      </c>
      <c r="D14" s="309">
        <v>0</v>
      </c>
      <c r="E14" s="309">
        <v>1</v>
      </c>
      <c r="F14" s="309">
        <v>1</v>
      </c>
    </row>
    <row r="15" spans="1:12" ht="15.75" customHeight="1" x14ac:dyDescent="0.15">
      <c r="A15" s="308" t="s">
        <v>30</v>
      </c>
      <c r="B15" s="308" t="s">
        <v>232</v>
      </c>
      <c r="C15" s="309">
        <v>7</v>
      </c>
      <c r="D15" s="309">
        <v>3</v>
      </c>
      <c r="E15" s="309">
        <v>10</v>
      </c>
      <c r="F15" s="309">
        <v>8</v>
      </c>
    </row>
    <row r="16" spans="1:12" ht="15.75" customHeight="1" x14ac:dyDescent="0.15">
      <c r="A16" s="308" t="s">
        <v>48</v>
      </c>
      <c r="B16" s="308" t="s">
        <v>232</v>
      </c>
      <c r="C16" s="309">
        <v>8</v>
      </c>
      <c r="D16" s="309">
        <v>19</v>
      </c>
      <c r="E16" s="309">
        <v>27</v>
      </c>
      <c r="F16" s="309">
        <v>25</v>
      </c>
    </row>
    <row r="17" spans="1:6" ht="15.75" customHeight="1" x14ac:dyDescent="0.15">
      <c r="A17" s="308" t="s">
        <v>38</v>
      </c>
      <c r="B17" s="308" t="s">
        <v>232</v>
      </c>
      <c r="C17" s="309">
        <v>9</v>
      </c>
      <c r="D17" s="309">
        <v>12</v>
      </c>
      <c r="E17" s="309">
        <v>21</v>
      </c>
      <c r="F17" s="309">
        <v>13</v>
      </c>
    </row>
    <row r="18" spans="1:6" ht="15.75" customHeight="1" x14ac:dyDescent="0.15">
      <c r="A18" s="308" t="s">
        <v>41</v>
      </c>
      <c r="B18" s="308" t="s">
        <v>232</v>
      </c>
      <c r="C18" s="309">
        <v>35</v>
      </c>
      <c r="D18" s="309">
        <v>11</v>
      </c>
      <c r="E18" s="309">
        <v>46</v>
      </c>
      <c r="F18" s="309">
        <v>27</v>
      </c>
    </row>
    <row r="19" spans="1:6" ht="15.75" customHeight="1" x14ac:dyDescent="0.15">
      <c r="A19" s="308" t="s">
        <v>42</v>
      </c>
      <c r="B19" s="308" t="s">
        <v>233</v>
      </c>
      <c r="C19" s="309">
        <v>2</v>
      </c>
      <c r="D19" s="309">
        <v>2</v>
      </c>
      <c r="E19" s="309">
        <v>4</v>
      </c>
      <c r="F19" s="309">
        <v>2</v>
      </c>
    </row>
    <row r="20" spans="1:6" ht="15.75" customHeight="1" x14ac:dyDescent="0.15">
      <c r="A20" s="308" t="s">
        <v>244</v>
      </c>
      <c r="B20" s="308" t="s">
        <v>235</v>
      </c>
      <c r="C20" s="309">
        <v>1</v>
      </c>
      <c r="D20" s="309">
        <v>0</v>
      </c>
      <c r="E20" s="309">
        <v>1</v>
      </c>
      <c r="F20" s="309">
        <v>1</v>
      </c>
    </row>
    <row r="21" spans="1:6" ht="15.75" customHeight="1" x14ac:dyDescent="0.15">
      <c r="A21" s="308" t="s">
        <v>28</v>
      </c>
      <c r="B21" s="308" t="s">
        <v>232</v>
      </c>
      <c r="C21" s="309">
        <v>16</v>
      </c>
      <c r="D21" s="309">
        <v>13</v>
      </c>
      <c r="E21" s="309">
        <v>29</v>
      </c>
      <c r="F21" s="309">
        <v>13</v>
      </c>
    </row>
    <row r="22" spans="1:6" ht="15.75" customHeight="1" x14ac:dyDescent="0.15">
      <c r="A22" s="308" t="s">
        <v>44</v>
      </c>
      <c r="B22" s="308" t="s">
        <v>232</v>
      </c>
      <c r="C22" s="309">
        <v>121</v>
      </c>
      <c r="D22" s="309">
        <v>221</v>
      </c>
      <c r="E22" s="309">
        <v>342</v>
      </c>
      <c r="F22" s="309">
        <v>283</v>
      </c>
    </row>
    <row r="23" spans="1:6" ht="15.75" customHeight="1" x14ac:dyDescent="0.15">
      <c r="A23" s="308" t="s">
        <v>59</v>
      </c>
      <c r="B23" s="308" t="s">
        <v>235</v>
      </c>
      <c r="C23" s="309">
        <v>0</v>
      </c>
      <c r="D23" s="309">
        <v>1</v>
      </c>
      <c r="E23" s="309">
        <v>1</v>
      </c>
      <c r="F23" s="309">
        <v>1</v>
      </c>
    </row>
    <row r="24" spans="1:6" ht="15.75" customHeight="1" x14ac:dyDescent="0.15">
      <c r="A24" s="308" t="s">
        <v>27</v>
      </c>
      <c r="B24" s="308" t="s">
        <v>233</v>
      </c>
      <c r="C24" s="309">
        <v>102</v>
      </c>
      <c r="D24" s="309">
        <v>82</v>
      </c>
      <c r="E24" s="309">
        <v>184</v>
      </c>
      <c r="F24" s="309">
        <v>110</v>
      </c>
    </row>
    <row r="25" spans="1:6" ht="15.75" customHeight="1" x14ac:dyDescent="0.15">
      <c r="A25" s="308" t="s">
        <v>32</v>
      </c>
      <c r="B25" s="308" t="s">
        <v>235</v>
      </c>
      <c r="C25" s="309">
        <v>2</v>
      </c>
      <c r="D25" s="309">
        <v>0</v>
      </c>
      <c r="E25" s="309">
        <v>2</v>
      </c>
      <c r="F25" s="309">
        <v>2</v>
      </c>
    </row>
    <row r="26" spans="1:6" ht="15.75" customHeight="1" x14ac:dyDescent="0.15">
      <c r="A26" s="308" t="s">
        <v>245</v>
      </c>
      <c r="B26" s="308" t="s">
        <v>232</v>
      </c>
      <c r="C26" s="309">
        <v>83</v>
      </c>
      <c r="D26" s="309">
        <v>90</v>
      </c>
      <c r="E26" s="309">
        <v>173</v>
      </c>
      <c r="F26" s="309">
        <v>156</v>
      </c>
    </row>
    <row r="27" spans="1:6" ht="15.75" customHeight="1" x14ac:dyDescent="0.15">
      <c r="A27" s="308" t="s">
        <v>246</v>
      </c>
      <c r="B27" s="308" t="s">
        <v>233</v>
      </c>
      <c r="C27" s="309">
        <v>1</v>
      </c>
      <c r="D27" s="309">
        <v>0</v>
      </c>
      <c r="E27" s="309">
        <v>1</v>
      </c>
      <c r="F27" s="309">
        <v>1</v>
      </c>
    </row>
    <row r="28" spans="1:6" ht="15.75" customHeight="1" x14ac:dyDescent="0.15">
      <c r="A28" s="308" t="s">
        <v>43</v>
      </c>
      <c r="B28" s="308" t="s">
        <v>233</v>
      </c>
      <c r="C28" s="309">
        <v>0</v>
      </c>
      <c r="D28" s="309">
        <v>3</v>
      </c>
      <c r="E28" s="309">
        <v>3</v>
      </c>
      <c r="F28" s="309">
        <v>3</v>
      </c>
    </row>
    <row r="29" spans="1:6" ht="15.75" customHeight="1" x14ac:dyDescent="0.15">
      <c r="A29" s="308" t="s">
        <v>247</v>
      </c>
      <c r="B29" s="308" t="s">
        <v>233</v>
      </c>
      <c r="C29" s="309">
        <v>1</v>
      </c>
      <c r="D29" s="309">
        <v>1</v>
      </c>
      <c r="E29" s="309">
        <v>2</v>
      </c>
      <c r="F29" s="309">
        <v>1</v>
      </c>
    </row>
    <row r="30" spans="1:6" ht="15.75" customHeight="1" x14ac:dyDescent="0.15">
      <c r="A30" s="308" t="s">
        <v>57</v>
      </c>
      <c r="B30" s="308" t="s">
        <v>232</v>
      </c>
      <c r="C30" s="309">
        <v>4</v>
      </c>
      <c r="D30" s="309">
        <v>2</v>
      </c>
      <c r="E30" s="309">
        <v>6</v>
      </c>
      <c r="F30" s="309">
        <v>5</v>
      </c>
    </row>
    <row r="31" spans="1:6" ht="15.75" customHeight="1" x14ac:dyDescent="0.15">
      <c r="A31" s="308" t="s">
        <v>248</v>
      </c>
      <c r="B31" s="308" t="s">
        <v>232</v>
      </c>
      <c r="C31" s="309">
        <v>6</v>
      </c>
      <c r="D31" s="309">
        <v>20</v>
      </c>
      <c r="E31" s="309">
        <v>26</v>
      </c>
      <c r="F31" s="309">
        <v>26</v>
      </c>
    </row>
    <row r="32" spans="1:6" ht="15.75" customHeight="1" x14ac:dyDescent="0.15">
      <c r="A32" s="308" t="s">
        <v>1</v>
      </c>
      <c r="B32" s="308" t="s">
        <v>240</v>
      </c>
      <c r="C32" s="309">
        <v>0</v>
      </c>
      <c r="D32" s="309">
        <v>1</v>
      </c>
      <c r="E32" s="309">
        <v>1</v>
      </c>
      <c r="F32" s="309">
        <v>1</v>
      </c>
    </row>
    <row r="33" spans="1:6" ht="15.75" customHeight="1" x14ac:dyDescent="0.15">
      <c r="A33" s="308" t="s">
        <v>259</v>
      </c>
      <c r="B33" s="308" t="s">
        <v>232</v>
      </c>
      <c r="C33" s="309">
        <v>1</v>
      </c>
      <c r="D33" s="309">
        <v>1</v>
      </c>
      <c r="E33" s="309">
        <v>2</v>
      </c>
      <c r="F33" s="309">
        <v>1</v>
      </c>
    </row>
    <row r="34" spans="1:6" ht="15.75" customHeight="1" x14ac:dyDescent="0.15">
      <c r="A34" s="308" t="s">
        <v>55</v>
      </c>
      <c r="B34" s="308" t="s">
        <v>235</v>
      </c>
      <c r="C34" s="309">
        <v>0</v>
      </c>
      <c r="D34" s="309">
        <v>1</v>
      </c>
      <c r="E34" s="309">
        <v>1</v>
      </c>
      <c r="F34" s="309">
        <v>1</v>
      </c>
    </row>
    <row r="35" spans="1:6" ht="15.75" customHeight="1" x14ac:dyDescent="0.15">
      <c r="A35" s="308" t="s">
        <v>249</v>
      </c>
      <c r="B35" s="308" t="s">
        <v>235</v>
      </c>
      <c r="C35" s="309">
        <v>4</v>
      </c>
      <c r="D35" s="309">
        <v>0</v>
      </c>
      <c r="E35" s="309">
        <v>4</v>
      </c>
      <c r="F35" s="309">
        <v>4</v>
      </c>
    </row>
    <row r="36" spans="1:6" ht="15.75" customHeight="1" x14ac:dyDescent="0.15">
      <c r="A36" s="308" t="s">
        <v>250</v>
      </c>
      <c r="B36" s="308" t="s">
        <v>232</v>
      </c>
      <c r="C36" s="309">
        <v>71</v>
      </c>
      <c r="D36" s="309">
        <v>39</v>
      </c>
      <c r="E36" s="309">
        <v>110</v>
      </c>
      <c r="F36" s="309">
        <v>103</v>
      </c>
    </row>
    <row r="37" spans="1:6" ht="15.75" customHeight="1" x14ac:dyDescent="0.15">
      <c r="A37" s="308" t="s">
        <v>251</v>
      </c>
      <c r="B37" s="308" t="s">
        <v>232</v>
      </c>
      <c r="C37" s="309">
        <v>54</v>
      </c>
      <c r="D37" s="309">
        <v>40</v>
      </c>
      <c r="E37" s="309">
        <v>94</v>
      </c>
      <c r="F37" s="309">
        <v>92</v>
      </c>
    </row>
    <row r="38" spans="1:6" ht="15.75" customHeight="1" x14ac:dyDescent="0.15">
      <c r="A38" s="308" t="s">
        <v>252</v>
      </c>
      <c r="B38" s="308" t="s">
        <v>232</v>
      </c>
      <c r="C38" s="309">
        <v>111</v>
      </c>
      <c r="D38" s="309">
        <v>152</v>
      </c>
      <c r="E38" s="309">
        <v>263</v>
      </c>
      <c r="F38" s="309">
        <v>215</v>
      </c>
    </row>
    <row r="39" spans="1:6" ht="15.75" customHeight="1" x14ac:dyDescent="0.15">
      <c r="A39" s="308" t="s">
        <v>253</v>
      </c>
      <c r="B39" s="308" t="s">
        <v>232</v>
      </c>
      <c r="C39" s="309">
        <v>4</v>
      </c>
      <c r="D39" s="309">
        <v>1</v>
      </c>
      <c r="E39" s="309">
        <v>5</v>
      </c>
      <c r="F39" s="309">
        <v>5</v>
      </c>
    </row>
    <row r="40" spans="1:6" ht="15.75" customHeight="1" x14ac:dyDescent="0.15">
      <c r="A40" s="308" t="s">
        <v>254</v>
      </c>
      <c r="B40" s="308" t="s">
        <v>240</v>
      </c>
      <c r="C40" s="309">
        <v>13</v>
      </c>
      <c r="D40" s="309">
        <v>3</v>
      </c>
      <c r="E40" s="309">
        <v>16</v>
      </c>
      <c r="F40" s="309">
        <v>16</v>
      </c>
    </row>
    <row r="41" spans="1:6" ht="15.75" customHeight="1" x14ac:dyDescent="0.15">
      <c r="A41" s="308" t="s">
        <v>255</v>
      </c>
      <c r="B41" s="308" t="s">
        <v>255</v>
      </c>
      <c r="C41" s="309">
        <v>1</v>
      </c>
      <c r="D41" s="309">
        <v>0</v>
      </c>
      <c r="E41" s="309">
        <v>1</v>
      </c>
      <c r="F41" s="309">
        <v>1</v>
      </c>
    </row>
    <row r="42" spans="1:6" ht="15.75" customHeight="1" x14ac:dyDescent="0.15">
      <c r="A42" s="315" t="s">
        <v>260</v>
      </c>
      <c r="B42" s="316"/>
      <c r="C42" s="317">
        <f>SUM(C3:C41)</f>
        <v>746</v>
      </c>
      <c r="D42" s="317">
        <f>SUM(D3:D41)</f>
        <v>753</v>
      </c>
      <c r="E42" s="317">
        <f>SUM(E3:E41)</f>
        <v>1499</v>
      </c>
      <c r="F42" s="317">
        <f>SUM(F3:F41)</f>
        <v>1236</v>
      </c>
    </row>
    <row r="44" spans="1:6" x14ac:dyDescent="0.15">
      <c r="A44" t="s">
        <v>265</v>
      </c>
    </row>
    <row r="45" spans="1:6" x14ac:dyDescent="0.15">
      <c r="A45" s="319" t="s">
        <v>262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99492-FE75-475E-B731-32FBC121C2BF}">
  <dimension ref="A1:L45"/>
  <sheetViews>
    <sheetView topLeftCell="A21" workbookViewId="0">
      <selection activeCell="A45" sqref="A45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258</v>
      </c>
      <c r="B1" s="330"/>
      <c r="C1" s="330"/>
      <c r="D1" s="330"/>
      <c r="E1" s="330"/>
    </row>
    <row r="2" spans="1:12" x14ac:dyDescent="0.15">
      <c r="A2" s="314" t="s">
        <v>230</v>
      </c>
      <c r="B2" s="314" t="s">
        <v>231</v>
      </c>
      <c r="C2" s="314" t="s">
        <v>22</v>
      </c>
      <c r="D2" s="314" t="s">
        <v>23</v>
      </c>
      <c r="E2" s="314" t="s">
        <v>53</v>
      </c>
      <c r="F2" s="314" t="s">
        <v>16</v>
      </c>
      <c r="H2" s="314" t="s">
        <v>231</v>
      </c>
      <c r="I2" s="314" t="s">
        <v>21</v>
      </c>
      <c r="J2" s="314" t="s">
        <v>17</v>
      </c>
      <c r="K2" s="314" t="s">
        <v>22</v>
      </c>
      <c r="L2" s="314" t="s">
        <v>23</v>
      </c>
    </row>
    <row r="3" spans="1:12" ht="15.75" customHeight="1" x14ac:dyDescent="0.15">
      <c r="A3" s="308" t="s">
        <v>197</v>
      </c>
      <c r="B3" s="308" t="s">
        <v>232</v>
      </c>
      <c r="C3" s="309">
        <v>1</v>
      </c>
      <c r="D3" s="309">
        <v>0</v>
      </c>
      <c r="E3" s="309">
        <v>1</v>
      </c>
      <c r="F3" s="309">
        <v>1</v>
      </c>
      <c r="H3" s="308" t="s">
        <v>232</v>
      </c>
      <c r="I3" s="309">
        <v>19</v>
      </c>
      <c r="J3" s="309">
        <v>1264</v>
      </c>
      <c r="K3" s="309">
        <v>606</v>
      </c>
      <c r="L3" s="309">
        <v>658</v>
      </c>
    </row>
    <row r="4" spans="1:12" ht="15.75" customHeight="1" x14ac:dyDescent="0.15">
      <c r="A4" s="308" t="s">
        <v>24</v>
      </c>
      <c r="B4" s="308" t="s">
        <v>233</v>
      </c>
      <c r="C4" s="309">
        <v>1</v>
      </c>
      <c r="D4" s="309">
        <v>1</v>
      </c>
      <c r="E4" s="309">
        <v>2</v>
      </c>
      <c r="F4" s="309">
        <v>1</v>
      </c>
      <c r="H4" s="308" t="s">
        <v>235</v>
      </c>
      <c r="I4" s="309">
        <v>8</v>
      </c>
      <c r="J4" s="309">
        <v>13</v>
      </c>
      <c r="K4" s="309">
        <v>9</v>
      </c>
      <c r="L4" s="309">
        <v>4</v>
      </c>
    </row>
    <row r="5" spans="1:12" ht="15.75" customHeight="1" x14ac:dyDescent="0.15">
      <c r="A5" s="308" t="s">
        <v>234</v>
      </c>
      <c r="B5" s="308" t="s">
        <v>235</v>
      </c>
      <c r="C5" s="309">
        <v>1</v>
      </c>
      <c r="D5" s="309">
        <v>0</v>
      </c>
      <c r="E5" s="309">
        <v>1</v>
      </c>
      <c r="F5" s="309">
        <v>1</v>
      </c>
      <c r="H5" s="308" t="s">
        <v>242</v>
      </c>
      <c r="I5" s="309">
        <v>1</v>
      </c>
      <c r="J5" s="309">
        <v>1</v>
      </c>
      <c r="K5" s="309">
        <v>1</v>
      </c>
      <c r="L5" s="309">
        <v>0</v>
      </c>
    </row>
    <row r="6" spans="1:12" ht="15.75" customHeight="1" x14ac:dyDescent="0.15">
      <c r="A6" s="308" t="s">
        <v>37</v>
      </c>
      <c r="B6" s="308" t="s">
        <v>232</v>
      </c>
      <c r="C6" s="309">
        <v>1</v>
      </c>
      <c r="D6" s="309">
        <v>0</v>
      </c>
      <c r="E6" s="309">
        <v>1</v>
      </c>
      <c r="F6" s="309">
        <v>1</v>
      </c>
      <c r="H6" s="308" t="s">
        <v>240</v>
      </c>
      <c r="I6" s="309">
        <v>4</v>
      </c>
      <c r="J6" s="309">
        <v>19</v>
      </c>
      <c r="K6" s="309">
        <v>14</v>
      </c>
      <c r="L6" s="309">
        <v>5</v>
      </c>
    </row>
    <row r="7" spans="1:12" ht="15.75" customHeight="1" x14ac:dyDescent="0.15">
      <c r="A7" s="308" t="s">
        <v>35</v>
      </c>
      <c r="B7" s="308" t="s">
        <v>232</v>
      </c>
      <c r="C7" s="309">
        <v>12</v>
      </c>
      <c r="D7" s="309">
        <v>2</v>
      </c>
      <c r="E7" s="309">
        <v>14</v>
      </c>
      <c r="F7" s="309">
        <v>13</v>
      </c>
      <c r="H7" s="308" t="s">
        <v>233</v>
      </c>
      <c r="I7" s="309">
        <v>6</v>
      </c>
      <c r="J7" s="309">
        <v>198</v>
      </c>
      <c r="K7" s="309">
        <v>108</v>
      </c>
      <c r="L7" s="309">
        <v>90</v>
      </c>
    </row>
    <row r="8" spans="1:12" ht="15.75" customHeight="1" x14ac:dyDescent="0.15">
      <c r="A8" s="308" t="s">
        <v>36</v>
      </c>
      <c r="B8" s="308" t="s">
        <v>232</v>
      </c>
      <c r="C8" s="309">
        <v>59</v>
      </c>
      <c r="D8" s="309">
        <v>29</v>
      </c>
      <c r="E8" s="309">
        <v>88</v>
      </c>
      <c r="F8" s="309">
        <v>86</v>
      </c>
      <c r="H8" s="308" t="s">
        <v>239</v>
      </c>
      <c r="I8" s="309">
        <v>1</v>
      </c>
      <c r="J8" s="309">
        <v>4</v>
      </c>
      <c r="K8" s="309">
        <v>3</v>
      </c>
      <c r="L8" s="309">
        <v>1</v>
      </c>
    </row>
    <row r="9" spans="1:12" ht="15.75" customHeight="1" x14ac:dyDescent="0.15">
      <c r="A9" s="308" t="s">
        <v>237</v>
      </c>
      <c r="B9" s="308" t="s">
        <v>235</v>
      </c>
      <c r="C9" s="309">
        <v>0</v>
      </c>
      <c r="D9" s="309">
        <v>2</v>
      </c>
      <c r="E9" s="309">
        <v>2</v>
      </c>
      <c r="F9" s="309">
        <v>1</v>
      </c>
      <c r="H9" s="308" t="s">
        <v>255</v>
      </c>
      <c r="I9" s="309">
        <v>1</v>
      </c>
      <c r="J9" s="309">
        <v>1</v>
      </c>
      <c r="K9" s="309">
        <v>1</v>
      </c>
      <c r="L9" s="309">
        <v>0</v>
      </c>
    </row>
    <row r="10" spans="1:12" ht="15.75" customHeight="1" x14ac:dyDescent="0.15">
      <c r="A10" s="308" t="s">
        <v>238</v>
      </c>
      <c r="B10" s="308" t="s">
        <v>239</v>
      </c>
      <c r="C10" s="309">
        <v>3</v>
      </c>
      <c r="D10" s="309">
        <v>1</v>
      </c>
      <c r="E10" s="309">
        <v>4</v>
      </c>
      <c r="F10" s="309">
        <v>4</v>
      </c>
      <c r="H10" s="312" t="s">
        <v>256</v>
      </c>
      <c r="I10" s="313"/>
      <c r="J10" s="313">
        <f>SUM(J3:J9)</f>
        <v>1500</v>
      </c>
      <c r="K10" s="313">
        <f>SUM(K3:K9)</f>
        <v>742</v>
      </c>
      <c r="L10" s="313">
        <f>SUM(L3:L9)</f>
        <v>758</v>
      </c>
    </row>
    <row r="11" spans="1:12" ht="15.75" customHeight="1" x14ac:dyDescent="0.15">
      <c r="A11" s="308" t="s">
        <v>29</v>
      </c>
      <c r="B11" s="308" t="s">
        <v>240</v>
      </c>
      <c r="C11" s="309">
        <v>0</v>
      </c>
      <c r="D11" s="309">
        <v>1</v>
      </c>
      <c r="E11" s="309">
        <v>1</v>
      </c>
      <c r="F11" s="309">
        <v>1</v>
      </c>
    </row>
    <row r="12" spans="1:12" ht="15.75" customHeight="1" x14ac:dyDescent="0.15">
      <c r="A12" s="308" t="s">
        <v>241</v>
      </c>
      <c r="B12" s="308" t="s">
        <v>242</v>
      </c>
      <c r="C12" s="309">
        <v>1</v>
      </c>
      <c r="D12" s="309">
        <v>0</v>
      </c>
      <c r="E12" s="309">
        <v>1</v>
      </c>
      <c r="F12" s="309">
        <v>1</v>
      </c>
    </row>
    <row r="13" spans="1:12" ht="15.75" customHeight="1" x14ac:dyDescent="0.15">
      <c r="A13" s="308" t="s">
        <v>54</v>
      </c>
      <c r="B13" s="308" t="s">
        <v>232</v>
      </c>
      <c r="C13" s="309">
        <v>3</v>
      </c>
      <c r="D13" s="309">
        <v>2</v>
      </c>
      <c r="E13" s="309">
        <v>5</v>
      </c>
      <c r="F13" s="309">
        <v>5</v>
      </c>
    </row>
    <row r="14" spans="1:12" ht="15.75" customHeight="1" x14ac:dyDescent="0.15">
      <c r="A14" s="308" t="s">
        <v>243</v>
      </c>
      <c r="B14" s="308" t="s">
        <v>240</v>
      </c>
      <c r="C14" s="309">
        <v>1</v>
      </c>
      <c r="D14" s="309">
        <v>0</v>
      </c>
      <c r="E14" s="309">
        <v>1</v>
      </c>
      <c r="F14" s="309">
        <v>1</v>
      </c>
    </row>
    <row r="15" spans="1:12" ht="15.75" customHeight="1" x14ac:dyDescent="0.15">
      <c r="A15" s="308" t="s">
        <v>47</v>
      </c>
      <c r="B15" s="308" t="s">
        <v>235</v>
      </c>
      <c r="C15" s="309">
        <v>1</v>
      </c>
      <c r="D15" s="309">
        <v>0</v>
      </c>
      <c r="E15" s="309">
        <v>1</v>
      </c>
      <c r="F15" s="309">
        <v>1</v>
      </c>
    </row>
    <row r="16" spans="1:12" ht="15.75" customHeight="1" x14ac:dyDescent="0.15">
      <c r="A16" s="308" t="s">
        <v>30</v>
      </c>
      <c r="B16" s="308" t="s">
        <v>232</v>
      </c>
      <c r="C16" s="309">
        <v>7</v>
      </c>
      <c r="D16" s="309">
        <v>3</v>
      </c>
      <c r="E16" s="309">
        <v>10</v>
      </c>
      <c r="F16" s="309">
        <v>8</v>
      </c>
    </row>
    <row r="17" spans="1:6" ht="15.75" customHeight="1" x14ac:dyDescent="0.15">
      <c r="A17" s="308" t="s">
        <v>48</v>
      </c>
      <c r="B17" s="308" t="s">
        <v>232</v>
      </c>
      <c r="C17" s="309">
        <v>8</v>
      </c>
      <c r="D17" s="309">
        <v>20</v>
      </c>
      <c r="E17" s="309">
        <v>28</v>
      </c>
      <c r="F17" s="309">
        <v>26</v>
      </c>
    </row>
    <row r="18" spans="1:6" ht="15.75" customHeight="1" x14ac:dyDescent="0.15">
      <c r="A18" s="308" t="s">
        <v>38</v>
      </c>
      <c r="B18" s="308" t="s">
        <v>232</v>
      </c>
      <c r="C18" s="309">
        <v>5</v>
      </c>
      <c r="D18" s="309">
        <v>11</v>
      </c>
      <c r="E18" s="309">
        <v>16</v>
      </c>
      <c r="F18" s="309">
        <v>10</v>
      </c>
    </row>
    <row r="19" spans="1:6" ht="15.75" customHeight="1" x14ac:dyDescent="0.15">
      <c r="A19" s="308" t="s">
        <v>41</v>
      </c>
      <c r="B19" s="308" t="s">
        <v>232</v>
      </c>
      <c r="C19" s="309">
        <v>36</v>
      </c>
      <c r="D19" s="309">
        <v>11</v>
      </c>
      <c r="E19" s="309">
        <v>47</v>
      </c>
      <c r="F19" s="309">
        <v>28</v>
      </c>
    </row>
    <row r="20" spans="1:6" ht="15.75" customHeight="1" x14ac:dyDescent="0.15">
      <c r="A20" s="308" t="s">
        <v>42</v>
      </c>
      <c r="B20" s="308" t="s">
        <v>233</v>
      </c>
      <c r="C20" s="309">
        <v>2</v>
      </c>
      <c r="D20" s="309">
        <v>2</v>
      </c>
      <c r="E20" s="309">
        <v>4</v>
      </c>
      <c r="F20" s="309">
        <v>2</v>
      </c>
    </row>
    <row r="21" spans="1:6" ht="15.75" customHeight="1" x14ac:dyDescent="0.15">
      <c r="A21" s="308" t="s">
        <v>244</v>
      </c>
      <c r="B21" s="308" t="s">
        <v>235</v>
      </c>
      <c r="C21" s="309">
        <v>1</v>
      </c>
      <c r="D21" s="309">
        <v>0</v>
      </c>
      <c r="E21" s="309">
        <v>1</v>
      </c>
      <c r="F21" s="309">
        <v>1</v>
      </c>
    </row>
    <row r="22" spans="1:6" ht="15.75" customHeight="1" x14ac:dyDescent="0.15">
      <c r="A22" s="308" t="s">
        <v>28</v>
      </c>
      <c r="B22" s="308" t="s">
        <v>232</v>
      </c>
      <c r="C22" s="309">
        <v>16</v>
      </c>
      <c r="D22" s="309">
        <v>13</v>
      </c>
      <c r="E22" s="309">
        <v>29</v>
      </c>
      <c r="F22" s="309">
        <v>13</v>
      </c>
    </row>
    <row r="23" spans="1:6" ht="15.75" customHeight="1" x14ac:dyDescent="0.15">
      <c r="A23" s="308" t="s">
        <v>44</v>
      </c>
      <c r="B23" s="308" t="s">
        <v>232</v>
      </c>
      <c r="C23" s="309">
        <v>121</v>
      </c>
      <c r="D23" s="309">
        <v>220</v>
      </c>
      <c r="E23" s="309">
        <v>341</v>
      </c>
      <c r="F23" s="309">
        <v>282</v>
      </c>
    </row>
    <row r="24" spans="1:6" ht="15.75" customHeight="1" x14ac:dyDescent="0.15">
      <c r="A24" s="308" t="s">
        <v>59</v>
      </c>
      <c r="B24" s="308" t="s">
        <v>235</v>
      </c>
      <c r="C24" s="309">
        <v>0</v>
      </c>
      <c r="D24" s="309">
        <v>1</v>
      </c>
      <c r="E24" s="309">
        <v>1</v>
      </c>
      <c r="F24" s="309">
        <v>1</v>
      </c>
    </row>
    <row r="25" spans="1:6" ht="15.75" customHeight="1" x14ac:dyDescent="0.15">
      <c r="A25" s="308" t="s">
        <v>27</v>
      </c>
      <c r="B25" s="308" t="s">
        <v>233</v>
      </c>
      <c r="C25" s="309">
        <v>103</v>
      </c>
      <c r="D25" s="309">
        <v>83</v>
      </c>
      <c r="E25" s="309">
        <v>186</v>
      </c>
      <c r="F25" s="309">
        <v>112</v>
      </c>
    </row>
    <row r="26" spans="1:6" ht="15.75" customHeight="1" x14ac:dyDescent="0.15">
      <c r="A26" s="308" t="s">
        <v>32</v>
      </c>
      <c r="B26" s="308" t="s">
        <v>235</v>
      </c>
      <c r="C26" s="309">
        <v>2</v>
      </c>
      <c r="D26" s="309">
        <v>0</v>
      </c>
      <c r="E26" s="309">
        <v>2</v>
      </c>
      <c r="F26" s="309">
        <v>2</v>
      </c>
    </row>
    <row r="27" spans="1:6" ht="15.75" customHeight="1" x14ac:dyDescent="0.15">
      <c r="A27" s="308" t="s">
        <v>245</v>
      </c>
      <c r="B27" s="308" t="s">
        <v>232</v>
      </c>
      <c r="C27" s="309">
        <v>85</v>
      </c>
      <c r="D27" s="309">
        <v>96</v>
      </c>
      <c r="E27" s="309">
        <v>181</v>
      </c>
      <c r="F27" s="309">
        <v>164</v>
      </c>
    </row>
    <row r="28" spans="1:6" ht="15.75" customHeight="1" x14ac:dyDescent="0.15">
      <c r="A28" s="308" t="s">
        <v>246</v>
      </c>
      <c r="B28" s="308" t="s">
        <v>233</v>
      </c>
      <c r="C28" s="309">
        <v>1</v>
      </c>
      <c r="D28" s="309">
        <v>0</v>
      </c>
      <c r="E28" s="309">
        <v>1</v>
      </c>
      <c r="F28" s="309">
        <v>1</v>
      </c>
    </row>
    <row r="29" spans="1:6" ht="15.75" customHeight="1" x14ac:dyDescent="0.15">
      <c r="A29" s="308" t="s">
        <v>43</v>
      </c>
      <c r="B29" s="308" t="s">
        <v>233</v>
      </c>
      <c r="C29" s="309">
        <v>0</v>
      </c>
      <c r="D29" s="309">
        <v>3</v>
      </c>
      <c r="E29" s="309">
        <v>3</v>
      </c>
      <c r="F29" s="309">
        <v>3</v>
      </c>
    </row>
    <row r="30" spans="1:6" ht="15.75" customHeight="1" x14ac:dyDescent="0.15">
      <c r="A30" s="308" t="s">
        <v>247</v>
      </c>
      <c r="B30" s="308" t="s">
        <v>233</v>
      </c>
      <c r="C30" s="309">
        <v>1</v>
      </c>
      <c r="D30" s="309">
        <v>1</v>
      </c>
      <c r="E30" s="309">
        <v>2</v>
      </c>
      <c r="F30" s="309">
        <v>1</v>
      </c>
    </row>
    <row r="31" spans="1:6" ht="15.75" customHeight="1" x14ac:dyDescent="0.15">
      <c r="A31" s="308" t="s">
        <v>57</v>
      </c>
      <c r="B31" s="308" t="s">
        <v>232</v>
      </c>
      <c r="C31" s="309">
        <v>4</v>
      </c>
      <c r="D31" s="309">
        <v>2</v>
      </c>
      <c r="E31" s="309">
        <v>6</v>
      </c>
      <c r="F31" s="309">
        <v>5</v>
      </c>
    </row>
    <row r="32" spans="1:6" ht="15.75" customHeight="1" x14ac:dyDescent="0.15">
      <c r="A32" s="308" t="s">
        <v>248</v>
      </c>
      <c r="B32" s="308" t="s">
        <v>232</v>
      </c>
      <c r="C32" s="309">
        <v>6</v>
      </c>
      <c r="D32" s="309">
        <v>20</v>
      </c>
      <c r="E32" s="309">
        <v>26</v>
      </c>
      <c r="F32" s="309">
        <v>26</v>
      </c>
    </row>
    <row r="33" spans="1:6" ht="15.75" customHeight="1" x14ac:dyDescent="0.15">
      <c r="A33" s="308" t="s">
        <v>1</v>
      </c>
      <c r="B33" s="308" t="s">
        <v>240</v>
      </c>
      <c r="C33" s="309">
        <v>0</v>
      </c>
      <c r="D33" s="309">
        <v>1</v>
      </c>
      <c r="E33" s="309">
        <v>1</v>
      </c>
      <c r="F33" s="309">
        <v>1</v>
      </c>
    </row>
    <row r="34" spans="1:6" ht="15.75" customHeight="1" x14ac:dyDescent="0.15">
      <c r="A34" s="308" t="s">
        <v>259</v>
      </c>
      <c r="B34" s="308" t="s">
        <v>232</v>
      </c>
      <c r="C34" s="309">
        <v>1</v>
      </c>
      <c r="D34" s="309">
        <v>1</v>
      </c>
      <c r="E34" s="309">
        <v>2</v>
      </c>
      <c r="F34" s="309">
        <v>1</v>
      </c>
    </row>
    <row r="35" spans="1:6" ht="15.75" customHeight="1" x14ac:dyDescent="0.15">
      <c r="A35" s="308" t="s">
        <v>55</v>
      </c>
      <c r="B35" s="308" t="s">
        <v>235</v>
      </c>
      <c r="C35" s="309">
        <v>0</v>
      </c>
      <c r="D35" s="309">
        <v>1</v>
      </c>
      <c r="E35" s="309">
        <v>1</v>
      </c>
      <c r="F35" s="309">
        <v>1</v>
      </c>
    </row>
    <row r="36" spans="1:6" ht="15.75" customHeight="1" x14ac:dyDescent="0.15">
      <c r="A36" s="308" t="s">
        <v>249</v>
      </c>
      <c r="B36" s="308" t="s">
        <v>235</v>
      </c>
      <c r="C36" s="309">
        <v>4</v>
      </c>
      <c r="D36" s="309">
        <v>0</v>
      </c>
      <c r="E36" s="309">
        <v>4</v>
      </c>
      <c r="F36" s="309">
        <v>4</v>
      </c>
    </row>
    <row r="37" spans="1:6" ht="15.75" customHeight="1" x14ac:dyDescent="0.15">
      <c r="A37" s="308" t="s">
        <v>250</v>
      </c>
      <c r="B37" s="308" t="s">
        <v>232</v>
      </c>
      <c r="C37" s="309">
        <v>71</v>
      </c>
      <c r="D37" s="309">
        <v>39</v>
      </c>
      <c r="E37" s="309">
        <v>110</v>
      </c>
      <c r="F37" s="309">
        <v>103</v>
      </c>
    </row>
    <row r="38" spans="1:6" ht="15.75" customHeight="1" x14ac:dyDescent="0.15">
      <c r="A38" s="308" t="s">
        <v>251</v>
      </c>
      <c r="B38" s="308" t="s">
        <v>232</v>
      </c>
      <c r="C38" s="309">
        <v>54</v>
      </c>
      <c r="D38" s="309">
        <v>38</v>
      </c>
      <c r="E38" s="309">
        <v>92</v>
      </c>
      <c r="F38" s="309">
        <v>92</v>
      </c>
    </row>
    <row r="39" spans="1:6" ht="15.75" customHeight="1" x14ac:dyDescent="0.15">
      <c r="A39" s="308" t="s">
        <v>252</v>
      </c>
      <c r="B39" s="308" t="s">
        <v>232</v>
      </c>
      <c r="C39" s="309">
        <v>112</v>
      </c>
      <c r="D39" s="309">
        <v>150</v>
      </c>
      <c r="E39" s="309">
        <v>262</v>
      </c>
      <c r="F39" s="309">
        <v>214</v>
      </c>
    </row>
    <row r="40" spans="1:6" ht="15.75" customHeight="1" x14ac:dyDescent="0.15">
      <c r="A40" s="308" t="s">
        <v>253</v>
      </c>
      <c r="B40" s="308" t="s">
        <v>232</v>
      </c>
      <c r="C40" s="309">
        <v>4</v>
      </c>
      <c r="D40" s="309">
        <v>1</v>
      </c>
      <c r="E40" s="309">
        <v>5</v>
      </c>
      <c r="F40" s="309">
        <v>5</v>
      </c>
    </row>
    <row r="41" spans="1:6" ht="15.75" customHeight="1" x14ac:dyDescent="0.15">
      <c r="A41" s="308" t="s">
        <v>254</v>
      </c>
      <c r="B41" s="308" t="s">
        <v>240</v>
      </c>
      <c r="C41" s="309">
        <v>13</v>
      </c>
      <c r="D41" s="309">
        <v>3</v>
      </c>
      <c r="E41" s="309">
        <v>16</v>
      </c>
      <c r="F41" s="309">
        <v>16</v>
      </c>
    </row>
    <row r="42" spans="1:6" ht="15.75" customHeight="1" x14ac:dyDescent="0.15">
      <c r="A42" s="308" t="s">
        <v>255</v>
      </c>
      <c r="B42" s="308" t="s">
        <v>255</v>
      </c>
      <c r="C42" s="309">
        <v>1</v>
      </c>
      <c r="D42" s="309">
        <v>0</v>
      </c>
      <c r="E42" s="309">
        <v>1</v>
      </c>
      <c r="F42" s="309">
        <v>1</v>
      </c>
    </row>
    <row r="43" spans="1:6" ht="15.75" customHeight="1" x14ac:dyDescent="0.15">
      <c r="A43" s="315" t="s">
        <v>260</v>
      </c>
      <c r="B43" s="316"/>
      <c r="C43" s="316">
        <f>SUM(C3:C42)</f>
        <v>742</v>
      </c>
      <c r="D43" s="316">
        <f>SUM(D3:D42)</f>
        <v>758</v>
      </c>
      <c r="E43" s="316">
        <f>SUM(E3:E42)</f>
        <v>1500</v>
      </c>
      <c r="F43" s="316">
        <f>SUM(F3:F42)</f>
        <v>1240</v>
      </c>
    </row>
    <row r="45" spans="1:6" x14ac:dyDescent="0.15">
      <c r="A45" t="s">
        <v>265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627AA-C27A-44DF-990E-A3FFC887AEF5}">
  <dimension ref="A1:L45"/>
  <sheetViews>
    <sheetView topLeftCell="A13" workbookViewId="0">
      <selection activeCell="A45" sqref="A45"/>
    </sheetView>
  </sheetViews>
  <sheetFormatPr defaultRowHeight="13.5" x14ac:dyDescent="0.15"/>
  <cols>
    <col min="1" max="1" width="15.25" customWidth="1"/>
    <col min="2" max="2" width="13.875" customWidth="1"/>
    <col min="3" max="5" width="8.5" customWidth="1"/>
    <col min="6" max="6" width="10.75" customWidth="1"/>
  </cols>
  <sheetData>
    <row r="1" spans="1:12" ht="25.5" customHeight="1" thickBot="1" x14ac:dyDescent="0.2">
      <c r="A1" s="330" t="s">
        <v>257</v>
      </c>
      <c r="B1" s="330"/>
      <c r="C1" s="330"/>
      <c r="D1" s="330"/>
      <c r="E1" s="330"/>
    </row>
    <row r="2" spans="1:12" x14ac:dyDescent="0.15">
      <c r="A2" s="307" t="s">
        <v>230</v>
      </c>
      <c r="B2" s="307" t="s">
        <v>231</v>
      </c>
      <c r="C2" s="307" t="s">
        <v>22</v>
      </c>
      <c r="D2" s="307" t="s">
        <v>23</v>
      </c>
      <c r="E2" s="307" t="s">
        <v>53</v>
      </c>
      <c r="F2" s="307" t="s">
        <v>16</v>
      </c>
      <c r="H2" s="307" t="s">
        <v>231</v>
      </c>
      <c r="I2" s="307" t="s">
        <v>21</v>
      </c>
      <c r="J2" s="307" t="s">
        <v>17</v>
      </c>
      <c r="K2" s="307" t="s">
        <v>22</v>
      </c>
      <c r="L2" s="307" t="s">
        <v>23</v>
      </c>
    </row>
    <row r="3" spans="1:12" ht="15.75" customHeight="1" x14ac:dyDescent="0.15">
      <c r="A3" s="308" t="s">
        <v>197</v>
      </c>
      <c r="B3" s="308" t="s">
        <v>232</v>
      </c>
      <c r="C3" s="309">
        <v>1</v>
      </c>
      <c r="D3" s="309">
        <v>0</v>
      </c>
      <c r="E3" s="309">
        <v>1</v>
      </c>
      <c r="F3" s="309">
        <v>1</v>
      </c>
      <c r="H3" s="308" t="s">
        <v>232</v>
      </c>
      <c r="I3" s="309">
        <v>18</v>
      </c>
      <c r="J3" s="309">
        <v>1271</v>
      </c>
      <c r="K3" s="309">
        <v>618</v>
      </c>
      <c r="L3" s="309">
        <v>653</v>
      </c>
    </row>
    <row r="4" spans="1:12" ht="15.75" customHeight="1" x14ac:dyDescent="0.15">
      <c r="A4" s="308" t="s">
        <v>24</v>
      </c>
      <c r="B4" s="308" t="s">
        <v>233</v>
      </c>
      <c r="C4" s="309">
        <v>1</v>
      </c>
      <c r="D4" s="309">
        <v>1</v>
      </c>
      <c r="E4" s="309">
        <v>2</v>
      </c>
      <c r="F4" s="309">
        <v>1</v>
      </c>
      <c r="H4" s="308" t="s">
        <v>235</v>
      </c>
      <c r="I4" s="309">
        <v>8</v>
      </c>
      <c r="J4" s="309">
        <v>13</v>
      </c>
      <c r="K4" s="309">
        <v>9</v>
      </c>
      <c r="L4" s="309">
        <v>4</v>
      </c>
    </row>
    <row r="5" spans="1:12" ht="15.75" customHeight="1" x14ac:dyDescent="0.15">
      <c r="A5" s="308" t="s">
        <v>234</v>
      </c>
      <c r="B5" s="308" t="s">
        <v>235</v>
      </c>
      <c r="C5" s="309">
        <v>1</v>
      </c>
      <c r="D5" s="309">
        <v>0</v>
      </c>
      <c r="E5" s="309">
        <v>1</v>
      </c>
      <c r="F5" s="309">
        <v>1</v>
      </c>
      <c r="H5" s="308" t="s">
        <v>242</v>
      </c>
      <c r="I5" s="309">
        <v>1</v>
      </c>
      <c r="J5" s="309">
        <v>1</v>
      </c>
      <c r="K5" s="309">
        <v>1</v>
      </c>
      <c r="L5" s="309">
        <v>0</v>
      </c>
    </row>
    <row r="6" spans="1:12" ht="15.75" customHeight="1" x14ac:dyDescent="0.15">
      <c r="A6" s="308" t="s">
        <v>37</v>
      </c>
      <c r="B6" s="308" t="s">
        <v>232</v>
      </c>
      <c r="C6" s="309">
        <v>1</v>
      </c>
      <c r="D6" s="309">
        <v>0</v>
      </c>
      <c r="E6" s="309">
        <v>1</v>
      </c>
      <c r="F6" s="309">
        <v>1</v>
      </c>
      <c r="H6" s="308" t="s">
        <v>240</v>
      </c>
      <c r="I6" s="309">
        <v>4</v>
      </c>
      <c r="J6" s="309">
        <v>19</v>
      </c>
      <c r="K6" s="309">
        <v>14</v>
      </c>
      <c r="L6" s="309">
        <v>5</v>
      </c>
    </row>
    <row r="7" spans="1:12" ht="15.75" customHeight="1" x14ac:dyDescent="0.15">
      <c r="A7" s="308" t="s">
        <v>35</v>
      </c>
      <c r="B7" s="308" t="s">
        <v>232</v>
      </c>
      <c r="C7" s="309">
        <v>12</v>
      </c>
      <c r="D7" s="309">
        <v>2</v>
      </c>
      <c r="E7" s="309">
        <v>14</v>
      </c>
      <c r="F7" s="309">
        <v>13</v>
      </c>
      <c r="H7" s="308" t="s">
        <v>233</v>
      </c>
      <c r="I7" s="309">
        <v>7</v>
      </c>
      <c r="J7" s="309">
        <v>199</v>
      </c>
      <c r="K7" s="309">
        <v>109</v>
      </c>
      <c r="L7" s="309">
        <v>90</v>
      </c>
    </row>
    <row r="8" spans="1:12" ht="15.75" customHeight="1" x14ac:dyDescent="0.15">
      <c r="A8" s="308" t="s">
        <v>36</v>
      </c>
      <c r="B8" s="308" t="s">
        <v>232</v>
      </c>
      <c r="C8" s="309">
        <v>65</v>
      </c>
      <c r="D8" s="309">
        <v>28</v>
      </c>
      <c r="E8" s="309">
        <v>93</v>
      </c>
      <c r="F8" s="309">
        <v>92</v>
      </c>
      <c r="H8" s="308" t="s">
        <v>239</v>
      </c>
      <c r="I8" s="309">
        <v>1</v>
      </c>
      <c r="J8" s="309">
        <v>4</v>
      </c>
      <c r="K8" s="309">
        <v>3</v>
      </c>
      <c r="L8" s="309">
        <v>1</v>
      </c>
    </row>
    <row r="9" spans="1:12" ht="15.75" customHeight="1" x14ac:dyDescent="0.15">
      <c r="A9" s="308" t="s">
        <v>236</v>
      </c>
      <c r="B9" s="308" t="s">
        <v>233</v>
      </c>
      <c r="C9" s="309">
        <v>1</v>
      </c>
      <c r="D9" s="309">
        <v>0</v>
      </c>
      <c r="E9" s="309">
        <v>1</v>
      </c>
      <c r="F9" s="309">
        <v>1</v>
      </c>
      <c r="H9" s="308" t="s">
        <v>255</v>
      </c>
      <c r="I9" s="309">
        <v>1</v>
      </c>
      <c r="J9" s="309">
        <v>1</v>
      </c>
      <c r="K9" s="309">
        <v>1</v>
      </c>
      <c r="L9" s="309">
        <v>0</v>
      </c>
    </row>
    <row r="10" spans="1:12" ht="15.75" customHeight="1" x14ac:dyDescent="0.15">
      <c r="A10" s="308" t="s">
        <v>237</v>
      </c>
      <c r="B10" s="308" t="s">
        <v>235</v>
      </c>
      <c r="C10" s="309">
        <v>0</v>
      </c>
      <c r="D10" s="309">
        <v>2</v>
      </c>
      <c r="E10" s="309">
        <v>2</v>
      </c>
      <c r="F10" s="309">
        <v>1</v>
      </c>
      <c r="H10" s="312" t="s">
        <v>256</v>
      </c>
      <c r="I10" s="313"/>
      <c r="J10" s="313">
        <f>SUM(J3:J9)</f>
        <v>1508</v>
      </c>
      <c r="K10" s="313">
        <f>SUM(K3:K9)</f>
        <v>755</v>
      </c>
      <c r="L10" s="313">
        <f>SUM(L3:L9)</f>
        <v>753</v>
      </c>
    </row>
    <row r="11" spans="1:12" ht="15.75" customHeight="1" x14ac:dyDescent="0.15">
      <c r="A11" s="308" t="s">
        <v>238</v>
      </c>
      <c r="B11" s="308" t="s">
        <v>239</v>
      </c>
      <c r="C11" s="309">
        <v>3</v>
      </c>
      <c r="D11" s="309">
        <v>1</v>
      </c>
      <c r="E11" s="309">
        <v>4</v>
      </c>
      <c r="F11" s="309">
        <v>4</v>
      </c>
    </row>
    <row r="12" spans="1:12" ht="15.75" customHeight="1" x14ac:dyDescent="0.15">
      <c r="A12" s="308" t="s">
        <v>29</v>
      </c>
      <c r="B12" s="308" t="s">
        <v>240</v>
      </c>
      <c r="C12" s="309">
        <v>0</v>
      </c>
      <c r="D12" s="309">
        <v>1</v>
      </c>
      <c r="E12" s="309">
        <v>1</v>
      </c>
      <c r="F12" s="309">
        <v>1</v>
      </c>
    </row>
    <row r="13" spans="1:12" ht="15.75" customHeight="1" x14ac:dyDescent="0.15">
      <c r="A13" s="308" t="s">
        <v>241</v>
      </c>
      <c r="B13" s="308" t="s">
        <v>242</v>
      </c>
      <c r="C13" s="309">
        <v>1</v>
      </c>
      <c r="D13" s="309">
        <v>0</v>
      </c>
      <c r="E13" s="309">
        <v>1</v>
      </c>
      <c r="F13" s="309">
        <v>1</v>
      </c>
    </row>
    <row r="14" spans="1:12" ht="15.75" customHeight="1" x14ac:dyDescent="0.15">
      <c r="A14" s="308" t="s">
        <v>54</v>
      </c>
      <c r="B14" s="308" t="s">
        <v>232</v>
      </c>
      <c r="C14" s="309">
        <v>3</v>
      </c>
      <c r="D14" s="309">
        <v>2</v>
      </c>
      <c r="E14" s="309">
        <v>5</v>
      </c>
      <c r="F14" s="309">
        <v>5</v>
      </c>
    </row>
    <row r="15" spans="1:12" ht="15.75" customHeight="1" x14ac:dyDescent="0.15">
      <c r="A15" s="308" t="s">
        <v>243</v>
      </c>
      <c r="B15" s="308" t="s">
        <v>240</v>
      </c>
      <c r="C15" s="309">
        <v>1</v>
      </c>
      <c r="D15" s="309">
        <v>0</v>
      </c>
      <c r="E15" s="309">
        <v>1</v>
      </c>
      <c r="F15" s="309">
        <v>1</v>
      </c>
    </row>
    <row r="16" spans="1:12" ht="15.75" customHeight="1" x14ac:dyDescent="0.15">
      <c r="A16" s="308" t="s">
        <v>47</v>
      </c>
      <c r="B16" s="308" t="s">
        <v>235</v>
      </c>
      <c r="C16" s="309">
        <v>1</v>
      </c>
      <c r="D16" s="309">
        <v>0</v>
      </c>
      <c r="E16" s="309">
        <v>1</v>
      </c>
      <c r="F16" s="309">
        <v>1</v>
      </c>
    </row>
    <row r="17" spans="1:6" ht="15.75" customHeight="1" x14ac:dyDescent="0.15">
      <c r="A17" s="308" t="s">
        <v>30</v>
      </c>
      <c r="B17" s="308" t="s">
        <v>232</v>
      </c>
      <c r="C17" s="309">
        <v>6</v>
      </c>
      <c r="D17" s="309">
        <v>3</v>
      </c>
      <c r="E17" s="309">
        <v>9</v>
      </c>
      <c r="F17" s="309">
        <v>7</v>
      </c>
    </row>
    <row r="18" spans="1:6" ht="15.75" customHeight="1" x14ac:dyDescent="0.15">
      <c r="A18" s="308" t="s">
        <v>48</v>
      </c>
      <c r="B18" s="308" t="s">
        <v>232</v>
      </c>
      <c r="C18" s="309">
        <v>8</v>
      </c>
      <c r="D18" s="309">
        <v>20</v>
      </c>
      <c r="E18" s="309">
        <v>28</v>
      </c>
      <c r="F18" s="309">
        <v>26</v>
      </c>
    </row>
    <row r="19" spans="1:6" ht="15.75" customHeight="1" x14ac:dyDescent="0.15">
      <c r="A19" s="308" t="s">
        <v>38</v>
      </c>
      <c r="B19" s="308" t="s">
        <v>232</v>
      </c>
      <c r="C19" s="309">
        <v>5</v>
      </c>
      <c r="D19" s="309">
        <v>11</v>
      </c>
      <c r="E19" s="309">
        <v>16</v>
      </c>
      <c r="F19" s="309">
        <v>10</v>
      </c>
    </row>
    <row r="20" spans="1:6" ht="15.75" customHeight="1" x14ac:dyDescent="0.15">
      <c r="A20" s="308" t="s">
        <v>41</v>
      </c>
      <c r="B20" s="308" t="s">
        <v>232</v>
      </c>
      <c r="C20" s="309">
        <v>36</v>
      </c>
      <c r="D20" s="309">
        <v>11</v>
      </c>
      <c r="E20" s="309">
        <v>47</v>
      </c>
      <c r="F20" s="309">
        <v>28</v>
      </c>
    </row>
    <row r="21" spans="1:6" ht="15.75" customHeight="1" x14ac:dyDescent="0.15">
      <c r="A21" s="308" t="s">
        <v>42</v>
      </c>
      <c r="B21" s="308" t="s">
        <v>233</v>
      </c>
      <c r="C21" s="309">
        <v>2</v>
      </c>
      <c r="D21" s="309">
        <v>2</v>
      </c>
      <c r="E21" s="309">
        <v>4</v>
      </c>
      <c r="F21" s="309">
        <v>2</v>
      </c>
    </row>
    <row r="22" spans="1:6" ht="15.75" customHeight="1" x14ac:dyDescent="0.15">
      <c r="A22" s="308" t="s">
        <v>244</v>
      </c>
      <c r="B22" s="308" t="s">
        <v>235</v>
      </c>
      <c r="C22" s="309">
        <v>1</v>
      </c>
      <c r="D22" s="309">
        <v>0</v>
      </c>
      <c r="E22" s="309">
        <v>1</v>
      </c>
      <c r="F22" s="309">
        <v>1</v>
      </c>
    </row>
    <row r="23" spans="1:6" ht="15.75" customHeight="1" x14ac:dyDescent="0.15">
      <c r="A23" s="308" t="s">
        <v>28</v>
      </c>
      <c r="B23" s="308" t="s">
        <v>232</v>
      </c>
      <c r="C23" s="309">
        <v>17</v>
      </c>
      <c r="D23" s="309">
        <v>14</v>
      </c>
      <c r="E23" s="309">
        <v>31</v>
      </c>
      <c r="F23" s="309">
        <v>14</v>
      </c>
    </row>
    <row r="24" spans="1:6" ht="15.75" customHeight="1" x14ac:dyDescent="0.15">
      <c r="A24" s="308" t="s">
        <v>44</v>
      </c>
      <c r="B24" s="308" t="s">
        <v>232</v>
      </c>
      <c r="C24" s="309">
        <v>128</v>
      </c>
      <c r="D24" s="309">
        <v>221</v>
      </c>
      <c r="E24" s="309">
        <v>349</v>
      </c>
      <c r="F24" s="309">
        <v>290</v>
      </c>
    </row>
    <row r="25" spans="1:6" ht="15.75" customHeight="1" x14ac:dyDescent="0.15">
      <c r="A25" s="308" t="s">
        <v>59</v>
      </c>
      <c r="B25" s="308" t="s">
        <v>235</v>
      </c>
      <c r="C25" s="309">
        <v>0</v>
      </c>
      <c r="D25" s="309">
        <v>1</v>
      </c>
      <c r="E25" s="309">
        <v>1</v>
      </c>
      <c r="F25" s="309">
        <v>1</v>
      </c>
    </row>
    <row r="26" spans="1:6" ht="15.75" customHeight="1" x14ac:dyDescent="0.15">
      <c r="A26" s="308" t="s">
        <v>27</v>
      </c>
      <c r="B26" s="308" t="s">
        <v>233</v>
      </c>
      <c r="C26" s="309">
        <v>103</v>
      </c>
      <c r="D26" s="309">
        <v>83</v>
      </c>
      <c r="E26" s="309">
        <v>186</v>
      </c>
      <c r="F26" s="309">
        <v>112</v>
      </c>
    </row>
    <row r="27" spans="1:6" ht="15.75" customHeight="1" x14ac:dyDescent="0.15">
      <c r="A27" s="308" t="s">
        <v>32</v>
      </c>
      <c r="B27" s="308" t="s">
        <v>235</v>
      </c>
      <c r="C27" s="309">
        <v>2</v>
      </c>
      <c r="D27" s="309">
        <v>0</v>
      </c>
      <c r="E27" s="309">
        <v>2</v>
      </c>
      <c r="F27" s="309">
        <v>2</v>
      </c>
    </row>
    <row r="28" spans="1:6" ht="15.75" customHeight="1" x14ac:dyDescent="0.15">
      <c r="A28" s="308" t="s">
        <v>245</v>
      </c>
      <c r="B28" s="308" t="s">
        <v>232</v>
      </c>
      <c r="C28" s="309">
        <v>85</v>
      </c>
      <c r="D28" s="309">
        <v>94</v>
      </c>
      <c r="E28" s="309">
        <v>179</v>
      </c>
      <c r="F28" s="309">
        <v>162</v>
      </c>
    </row>
    <row r="29" spans="1:6" ht="15.75" customHeight="1" x14ac:dyDescent="0.15">
      <c r="A29" s="308" t="s">
        <v>246</v>
      </c>
      <c r="B29" s="308" t="s">
        <v>233</v>
      </c>
      <c r="C29" s="309">
        <v>1</v>
      </c>
      <c r="D29" s="309">
        <v>0</v>
      </c>
      <c r="E29" s="309">
        <v>1</v>
      </c>
      <c r="F29" s="309">
        <v>1</v>
      </c>
    </row>
    <row r="30" spans="1:6" ht="15.75" customHeight="1" x14ac:dyDescent="0.15">
      <c r="A30" s="308" t="s">
        <v>43</v>
      </c>
      <c r="B30" s="308" t="s">
        <v>233</v>
      </c>
      <c r="C30" s="309">
        <v>0</v>
      </c>
      <c r="D30" s="309">
        <v>3</v>
      </c>
      <c r="E30" s="309">
        <v>3</v>
      </c>
      <c r="F30" s="309">
        <v>3</v>
      </c>
    </row>
    <row r="31" spans="1:6" ht="15.75" customHeight="1" x14ac:dyDescent="0.15">
      <c r="A31" s="308" t="s">
        <v>247</v>
      </c>
      <c r="B31" s="308" t="s">
        <v>233</v>
      </c>
      <c r="C31" s="309">
        <v>1</v>
      </c>
      <c r="D31" s="309">
        <v>1</v>
      </c>
      <c r="E31" s="309">
        <v>2</v>
      </c>
      <c r="F31" s="309">
        <v>1</v>
      </c>
    </row>
    <row r="32" spans="1:6" ht="15.75" customHeight="1" x14ac:dyDescent="0.15">
      <c r="A32" s="308" t="s">
        <v>57</v>
      </c>
      <c r="B32" s="308" t="s">
        <v>232</v>
      </c>
      <c r="C32" s="309">
        <v>4</v>
      </c>
      <c r="D32" s="309">
        <v>2</v>
      </c>
      <c r="E32" s="309">
        <v>6</v>
      </c>
      <c r="F32" s="309">
        <v>5</v>
      </c>
    </row>
    <row r="33" spans="1:6" ht="15.75" customHeight="1" x14ac:dyDescent="0.15">
      <c r="A33" s="308" t="s">
        <v>248</v>
      </c>
      <c r="B33" s="308" t="s">
        <v>232</v>
      </c>
      <c r="C33" s="309">
        <v>6</v>
      </c>
      <c r="D33" s="309">
        <v>18</v>
      </c>
      <c r="E33" s="309">
        <v>24</v>
      </c>
      <c r="F33" s="309">
        <v>24</v>
      </c>
    </row>
    <row r="34" spans="1:6" ht="15.75" customHeight="1" x14ac:dyDescent="0.15">
      <c r="A34" s="308" t="s">
        <v>1</v>
      </c>
      <c r="B34" s="308" t="s">
        <v>240</v>
      </c>
      <c r="C34" s="309">
        <v>0</v>
      </c>
      <c r="D34" s="309">
        <v>1</v>
      </c>
      <c r="E34" s="309">
        <v>1</v>
      </c>
      <c r="F34" s="309">
        <v>1</v>
      </c>
    </row>
    <row r="35" spans="1:6" ht="15.75" customHeight="1" x14ac:dyDescent="0.15">
      <c r="A35" s="308" t="s">
        <v>55</v>
      </c>
      <c r="B35" s="308" t="s">
        <v>235</v>
      </c>
      <c r="C35" s="309">
        <v>0</v>
      </c>
      <c r="D35" s="309">
        <v>1</v>
      </c>
      <c r="E35" s="309">
        <v>1</v>
      </c>
      <c r="F35" s="309">
        <v>1</v>
      </c>
    </row>
    <row r="36" spans="1:6" ht="15.75" customHeight="1" x14ac:dyDescent="0.15">
      <c r="A36" s="308" t="s">
        <v>249</v>
      </c>
      <c r="B36" s="308" t="s">
        <v>235</v>
      </c>
      <c r="C36" s="309">
        <v>4</v>
      </c>
      <c r="D36" s="309">
        <v>0</v>
      </c>
      <c r="E36" s="309">
        <v>4</v>
      </c>
      <c r="F36" s="309">
        <v>4</v>
      </c>
    </row>
    <row r="37" spans="1:6" ht="15.75" customHeight="1" x14ac:dyDescent="0.15">
      <c r="A37" s="308" t="s">
        <v>250</v>
      </c>
      <c r="B37" s="308" t="s">
        <v>232</v>
      </c>
      <c r="C37" s="309">
        <v>71</v>
      </c>
      <c r="D37" s="309">
        <v>40</v>
      </c>
      <c r="E37" s="309">
        <v>111</v>
      </c>
      <c r="F37" s="309">
        <v>104</v>
      </c>
    </row>
    <row r="38" spans="1:6" ht="15.75" customHeight="1" x14ac:dyDescent="0.15">
      <c r="A38" s="308" t="s">
        <v>251</v>
      </c>
      <c r="B38" s="308" t="s">
        <v>232</v>
      </c>
      <c r="C38" s="309">
        <v>55</v>
      </c>
      <c r="D38" s="309">
        <v>38</v>
      </c>
      <c r="E38" s="309">
        <v>93</v>
      </c>
      <c r="F38" s="309">
        <v>93</v>
      </c>
    </row>
    <row r="39" spans="1:6" ht="15.75" customHeight="1" x14ac:dyDescent="0.15">
      <c r="A39" s="308" t="s">
        <v>252</v>
      </c>
      <c r="B39" s="308" t="s">
        <v>232</v>
      </c>
      <c r="C39" s="309">
        <v>111</v>
      </c>
      <c r="D39" s="309">
        <v>148</v>
      </c>
      <c r="E39" s="309">
        <v>259</v>
      </c>
      <c r="F39" s="309">
        <v>210</v>
      </c>
    </row>
    <row r="40" spans="1:6" ht="15.75" customHeight="1" x14ac:dyDescent="0.15">
      <c r="A40" s="308" t="s">
        <v>253</v>
      </c>
      <c r="B40" s="308" t="s">
        <v>232</v>
      </c>
      <c r="C40" s="309">
        <v>4</v>
      </c>
      <c r="D40" s="309">
        <v>1</v>
      </c>
      <c r="E40" s="309">
        <v>5</v>
      </c>
      <c r="F40" s="309">
        <v>5</v>
      </c>
    </row>
    <row r="41" spans="1:6" ht="15.75" customHeight="1" x14ac:dyDescent="0.15">
      <c r="A41" s="308" t="s">
        <v>254</v>
      </c>
      <c r="B41" s="308" t="s">
        <v>240</v>
      </c>
      <c r="C41" s="309">
        <v>13</v>
      </c>
      <c r="D41" s="309">
        <v>3</v>
      </c>
      <c r="E41" s="309">
        <v>16</v>
      </c>
      <c r="F41" s="309">
        <v>16</v>
      </c>
    </row>
    <row r="42" spans="1:6" ht="15.75" customHeight="1" x14ac:dyDescent="0.15">
      <c r="A42" s="308" t="s">
        <v>255</v>
      </c>
      <c r="B42" s="308" t="s">
        <v>255</v>
      </c>
      <c r="C42" s="309">
        <v>1</v>
      </c>
      <c r="D42" s="309">
        <v>0</v>
      </c>
      <c r="E42" s="309">
        <v>1</v>
      </c>
      <c r="F42" s="309">
        <v>1</v>
      </c>
    </row>
    <row r="43" spans="1:6" ht="15.75" customHeight="1" x14ac:dyDescent="0.15">
      <c r="A43" s="310" t="s">
        <v>256</v>
      </c>
      <c r="B43" s="311"/>
      <c r="C43" s="311">
        <f>SUM(C3:C42)</f>
        <v>755</v>
      </c>
      <c r="D43" s="311">
        <f>SUM(D3:D42)</f>
        <v>753</v>
      </c>
      <c r="E43" s="311">
        <f>SUM(E3:E42)</f>
        <v>1508</v>
      </c>
      <c r="F43" s="311">
        <f>SUM(F3:F42)</f>
        <v>1248</v>
      </c>
    </row>
    <row r="45" spans="1:6" x14ac:dyDescent="0.15">
      <c r="A45" t="s">
        <v>266</v>
      </c>
    </row>
  </sheetData>
  <mergeCells count="1">
    <mergeCell ref="A1:E1"/>
  </mergeCells>
  <phoneticPr fontId="1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2A72-03DB-4EC9-9FA3-D92DE4DA843D}">
  <sheetPr>
    <pageSetUpPr fitToPage="1"/>
  </sheetPr>
  <dimension ref="A1:AW125"/>
  <sheetViews>
    <sheetView zoomScale="120" zoomScaleNormal="120" workbookViewId="0">
      <selection activeCell="I1" sqref="I1:M1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229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45962</v>
      </c>
      <c r="C2" s="344"/>
      <c r="D2" s="343">
        <v>45931</v>
      </c>
      <c r="E2" s="344"/>
      <c r="F2" s="345" t="s">
        <v>3</v>
      </c>
      <c r="G2" s="346"/>
      <c r="H2" s="343">
        <v>45597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303">
        <v>1</v>
      </c>
      <c r="C4" s="304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C4/$C$57</f>
        <v>6.6269052352551359E-4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C5/$C$57</f>
        <v>1.3253810470510272E-3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COUNTIFS($C$4:$C$56,"&gt;0",$N$4:$N$56,"=1")</f>
        <v>18</v>
      </c>
      <c r="AI5" s="163">
        <f>SUMIFS(C4:C56,N4:N56,"1")</f>
        <v>1273</v>
      </c>
      <c r="AJ5" s="163">
        <f>COUNTIFS($C$4:$C$56,"&gt;0",$N$4:$N$56,"=2")</f>
        <v>8</v>
      </c>
      <c r="AK5" s="163">
        <f>SUMIFS($C$4:$C$56,$N$4:$N$56,"2")</f>
        <v>13</v>
      </c>
      <c r="AL5" s="163">
        <f>COUNTIFS($N$4:$N$56,"=3",$C$4:$C$56,"&gt;0")</f>
        <v>1</v>
      </c>
      <c r="AM5" s="163">
        <f>SUMIFS($C$4:$C$56,$N$4:$N$56,"3")</f>
        <v>1</v>
      </c>
      <c r="AN5" s="163">
        <f>COUNTIFS($N$4:$N$56,"=4",$C$4:$C$56,"&gt;0")</f>
        <v>3</v>
      </c>
      <c r="AO5" s="163">
        <f>SUMIFS($C$4:$C$56,$N$4:$N$56,"4")</f>
        <v>18</v>
      </c>
      <c r="AP5" s="163">
        <f>COUNTIFS($N$4:$N$56,"=5",$C$4:$C$56,"&gt;0")</f>
        <v>8</v>
      </c>
      <c r="AQ5" s="163">
        <f>SUMIFS($C$4:$C$56,$N$4:$N$56,"5")</f>
        <v>199</v>
      </c>
      <c r="AR5" s="163">
        <f>COUNTIFS($N$4:$N$56,"=6",$C$4:$C$56,"&gt;0")</f>
        <v>1</v>
      </c>
      <c r="AS5" s="163">
        <f>SUMIFS($C$4:$C$56,$N$4:$N$56,"6")</f>
        <v>4</v>
      </c>
      <c r="AT5" s="167">
        <f>AH5+AJ5+AL5+AN5+AP5+AR5</f>
        <v>39</v>
      </c>
      <c r="AU5" s="168">
        <f>AI5+AK5+AM5+AO5+AQ5+AS5</f>
        <v>1508</v>
      </c>
      <c r="AV5" s="263">
        <v>753</v>
      </c>
      <c r="AW5" s="264">
        <v>756</v>
      </c>
    </row>
    <row r="6" spans="1:49" ht="15" thickBot="1" x14ac:dyDescent="0.2">
      <c r="A6" s="176" t="s">
        <v>84</v>
      </c>
      <c r="B6" s="268">
        <v>4</v>
      </c>
      <c r="C6" s="269">
        <v>4</v>
      </c>
      <c r="D6" s="268">
        <v>4</v>
      </c>
      <c r="E6" s="269">
        <v>4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C6/$C$57</f>
        <v>2.6507620941020544E-3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0.46153846153846156</v>
      </c>
      <c r="AI6" s="59">
        <f>AI5/AU5</f>
        <v>0.84416445623342173</v>
      </c>
      <c r="AJ6" s="60">
        <f>AJ5/AT5</f>
        <v>0.20512820512820512</v>
      </c>
      <c r="AK6" s="60">
        <f>AK5/AU5</f>
        <v>8.6206896551724137E-3</v>
      </c>
      <c r="AL6" s="59">
        <f>AL5/AT5</f>
        <v>2.564102564102564E-2</v>
      </c>
      <c r="AM6" s="59">
        <f>AM5/AU5</f>
        <v>6.6312997347480103E-4</v>
      </c>
      <c r="AN6" s="60">
        <f>AN5/AT5</f>
        <v>7.6923076923076927E-2</v>
      </c>
      <c r="AO6" s="60">
        <f>AO5/AU5</f>
        <v>1.1936339522546418E-2</v>
      </c>
      <c r="AP6" s="59">
        <f>AP5/AT5</f>
        <v>0.20512820512820512</v>
      </c>
      <c r="AQ6" s="59">
        <f>AQ5/AU5</f>
        <v>0.13196286472148541</v>
      </c>
      <c r="AR6" s="60">
        <f>AR5/AT5</f>
        <v>2.564102564102564E-2</v>
      </c>
      <c r="AS6" s="173">
        <f>AS5/AU5</f>
        <v>2.6525198938992041E-3</v>
      </c>
      <c r="AT6" s="174">
        <f>AH6+AJ6+AL6+AN6+AP6+AR6</f>
        <v>1</v>
      </c>
      <c r="AU6" s="175">
        <f>AI6+AK6+AM6+AO6+AQ6+AS6</f>
        <v>1</v>
      </c>
      <c r="AV6" s="63">
        <f>AV5/AU5</f>
        <v>0.49933687002652521</v>
      </c>
      <c r="AW6" s="64">
        <f>AW5/AU5</f>
        <v>0.50132625994694957</v>
      </c>
    </row>
    <row r="7" spans="1:49" ht="14.25" x14ac:dyDescent="0.15">
      <c r="A7" s="179" t="s">
        <v>137</v>
      </c>
      <c r="B7" s="268" t="s">
        <v>217</v>
      </c>
      <c r="C7" s="269" t="s">
        <v>217</v>
      </c>
      <c r="D7" s="268" t="s">
        <v>217</v>
      </c>
      <c r="E7" s="269" t="s">
        <v>217</v>
      </c>
      <c r="F7" s="22">
        <f t="shared" si="0"/>
        <v>0</v>
      </c>
      <c r="G7" s="33">
        <f t="shared" si="0"/>
        <v>0</v>
      </c>
      <c r="H7" s="270">
        <v>2</v>
      </c>
      <c r="I7" s="269">
        <v>2</v>
      </c>
      <c r="J7" s="22">
        <f t="shared" si="1"/>
        <v>-2</v>
      </c>
      <c r="K7" s="33">
        <f t="shared" si="1"/>
        <v>-2</v>
      </c>
      <c r="L7" s="161">
        <f t="shared" ref="L7:L56" si="2">IF(ISERROR(K7/I7),0,K7/I7)</f>
        <v>-1</v>
      </c>
      <c r="M7" s="35">
        <f t="shared" ref="M7:M56" si="3">C7/$C$57</f>
        <v>0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>
        <v>1</v>
      </c>
      <c r="E8" s="269">
        <v>2</v>
      </c>
      <c r="F8" s="22">
        <f t="shared" si="0"/>
        <v>0</v>
      </c>
      <c r="G8" s="33">
        <f t="shared" si="0"/>
        <v>0</v>
      </c>
      <c r="H8" s="270" t="s">
        <v>217</v>
      </c>
      <c r="I8" s="269" t="s">
        <v>217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1.3253810470510272E-3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110</v>
      </c>
      <c r="C9" s="269">
        <v>185</v>
      </c>
      <c r="D9" s="268">
        <v>112</v>
      </c>
      <c r="E9" s="269">
        <v>186</v>
      </c>
      <c r="F9" s="22">
        <f t="shared" si="0"/>
        <v>-2</v>
      </c>
      <c r="G9" s="33">
        <f t="shared" si="0"/>
        <v>-1</v>
      </c>
      <c r="H9" s="270">
        <v>120</v>
      </c>
      <c r="I9" s="269">
        <v>202</v>
      </c>
      <c r="J9" s="22">
        <f t="shared" si="1"/>
        <v>-10</v>
      </c>
      <c r="K9" s="33">
        <f t="shared" si="1"/>
        <v>-17</v>
      </c>
      <c r="L9" s="161">
        <f t="shared" si="2"/>
        <v>-8.4158415841584164E-2</v>
      </c>
      <c r="M9" s="35">
        <f t="shared" si="3"/>
        <v>0.12259774685222001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24</v>
      </c>
      <c r="C10" s="269">
        <v>24</v>
      </c>
      <c r="D10" s="268">
        <v>23</v>
      </c>
      <c r="E10" s="269">
        <v>23</v>
      </c>
      <c r="F10" s="22">
        <f t="shared" si="0"/>
        <v>1</v>
      </c>
      <c r="G10" s="33">
        <f t="shared" si="0"/>
        <v>1</v>
      </c>
      <c r="H10" s="270">
        <v>18</v>
      </c>
      <c r="I10" s="269">
        <v>18</v>
      </c>
      <c r="J10" s="22">
        <f t="shared" si="1"/>
        <v>6</v>
      </c>
      <c r="K10" s="33">
        <f t="shared" si="1"/>
        <v>6</v>
      </c>
      <c r="L10" s="161">
        <f t="shared" si="2"/>
        <v>0.33333333333333331</v>
      </c>
      <c r="M10" s="35">
        <f t="shared" si="3"/>
        <v>1.5904572564612324E-2</v>
      </c>
      <c r="N10" s="162">
        <v>1</v>
      </c>
    </row>
    <row r="11" spans="1:49" ht="14.25" x14ac:dyDescent="0.15">
      <c r="A11" s="180" t="s">
        <v>208</v>
      </c>
      <c r="B11" s="268">
        <v>14</v>
      </c>
      <c r="C11" s="269">
        <v>31</v>
      </c>
      <c r="D11" s="268">
        <v>13</v>
      </c>
      <c r="E11" s="269">
        <v>30</v>
      </c>
      <c r="F11" s="22">
        <f t="shared" si="0"/>
        <v>1</v>
      </c>
      <c r="G11" s="33">
        <f t="shared" si="0"/>
        <v>1</v>
      </c>
      <c r="H11" s="270">
        <v>10</v>
      </c>
      <c r="I11" s="269">
        <v>25</v>
      </c>
      <c r="J11" s="22">
        <f t="shared" si="1"/>
        <v>4</v>
      </c>
      <c r="K11" s="33">
        <f t="shared" si="1"/>
        <v>6</v>
      </c>
      <c r="L11" s="161">
        <f t="shared" si="2"/>
        <v>0.24</v>
      </c>
      <c r="M11" s="35">
        <f t="shared" si="3"/>
        <v>2.054340622929092E-2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5</v>
      </c>
      <c r="E12" s="269">
        <v>5</v>
      </c>
      <c r="F12" s="22">
        <f t="shared" si="0"/>
        <v>0</v>
      </c>
      <c r="G12" s="33">
        <f t="shared" si="0"/>
        <v>0</v>
      </c>
      <c r="H12" s="270">
        <v>5</v>
      </c>
      <c r="I12" s="269">
        <v>5</v>
      </c>
      <c r="J12" s="22">
        <f t="shared" si="1"/>
        <v>0</v>
      </c>
      <c r="K12" s="33">
        <f t="shared" si="1"/>
        <v>0</v>
      </c>
      <c r="L12" s="161">
        <f t="shared" si="2"/>
        <v>0</v>
      </c>
      <c r="M12" s="35">
        <f t="shared" si="3"/>
        <v>3.3134526176275677E-3</v>
      </c>
      <c r="N12" s="162">
        <v>1</v>
      </c>
    </row>
    <row r="13" spans="1:49" ht="14.25" x14ac:dyDescent="0.15">
      <c r="A13" s="179" t="s">
        <v>142</v>
      </c>
      <c r="B13" s="268">
        <v>1</v>
      </c>
      <c r="C13" s="269">
        <v>1</v>
      </c>
      <c r="D13" s="268">
        <v>1</v>
      </c>
      <c r="E13" s="269">
        <v>1</v>
      </c>
      <c r="F13" s="22">
        <f t="shared" si="0"/>
        <v>0</v>
      </c>
      <c r="G13" s="33">
        <f t="shared" si="0"/>
        <v>0</v>
      </c>
      <c r="H13" s="270" t="s">
        <v>217</v>
      </c>
      <c r="I13" s="269" t="s">
        <v>217</v>
      </c>
      <c r="J13" s="22">
        <f t="shared" si="1"/>
        <v>1</v>
      </c>
      <c r="K13" s="33">
        <f t="shared" si="1"/>
        <v>1</v>
      </c>
      <c r="L13" s="161">
        <f t="shared" si="2"/>
        <v>0</v>
      </c>
      <c r="M13" s="35">
        <f t="shared" si="3"/>
        <v>6.6269052352551359E-4</v>
      </c>
      <c r="N13" s="162">
        <v>4</v>
      </c>
    </row>
    <row r="14" spans="1:49" ht="14.25" x14ac:dyDescent="0.15">
      <c r="A14" s="179" t="s">
        <v>143</v>
      </c>
      <c r="B14" s="268">
        <v>7</v>
      </c>
      <c r="C14" s="269">
        <v>9</v>
      </c>
      <c r="D14" s="268">
        <v>6</v>
      </c>
      <c r="E14" s="269">
        <v>8</v>
      </c>
      <c r="F14" s="22">
        <f t="shared" si="0"/>
        <v>1</v>
      </c>
      <c r="G14" s="33">
        <f t="shared" si="0"/>
        <v>1</v>
      </c>
      <c r="H14" s="270">
        <v>10</v>
      </c>
      <c r="I14" s="269">
        <v>15</v>
      </c>
      <c r="J14" s="22">
        <f t="shared" si="1"/>
        <v>-3</v>
      </c>
      <c r="K14" s="33">
        <f t="shared" si="1"/>
        <v>-6</v>
      </c>
      <c r="L14" s="161">
        <f t="shared" si="2"/>
        <v>-0.4</v>
      </c>
      <c r="M14" s="35">
        <f t="shared" si="3"/>
        <v>5.9642147117296221E-3</v>
      </c>
      <c r="N14" s="162">
        <v>1</v>
      </c>
    </row>
    <row r="15" spans="1:49" ht="14.25" x14ac:dyDescent="0.15">
      <c r="A15" s="179" t="s">
        <v>144</v>
      </c>
      <c r="B15" s="268">
        <v>212</v>
      </c>
      <c r="C15" s="269">
        <v>265</v>
      </c>
      <c r="D15" s="268">
        <v>214</v>
      </c>
      <c r="E15" s="269">
        <v>269</v>
      </c>
      <c r="F15" s="22">
        <f t="shared" si="0"/>
        <v>-2</v>
      </c>
      <c r="G15" s="33">
        <f t="shared" si="0"/>
        <v>-4</v>
      </c>
      <c r="H15" s="270">
        <v>214</v>
      </c>
      <c r="I15" s="269">
        <v>263</v>
      </c>
      <c r="J15" s="22">
        <f t="shared" si="1"/>
        <v>-2</v>
      </c>
      <c r="K15" s="33">
        <f t="shared" si="1"/>
        <v>2</v>
      </c>
      <c r="L15" s="161">
        <f t="shared" si="2"/>
        <v>7.6045627376425855E-3</v>
      </c>
      <c r="M15" s="35">
        <f t="shared" si="3"/>
        <v>0.17561298873426109</v>
      </c>
      <c r="N15" s="162">
        <v>1</v>
      </c>
    </row>
    <row r="16" spans="1:49" ht="14.25" x14ac:dyDescent="0.15">
      <c r="A16" s="179" t="s">
        <v>73</v>
      </c>
      <c r="B16" s="268">
        <v>92</v>
      </c>
      <c r="C16" s="269">
        <v>93</v>
      </c>
      <c r="D16" s="268">
        <v>92</v>
      </c>
      <c r="E16" s="269">
        <v>93</v>
      </c>
      <c r="F16" s="22">
        <f t="shared" si="0"/>
        <v>0</v>
      </c>
      <c r="G16" s="33">
        <f t="shared" si="0"/>
        <v>0</v>
      </c>
      <c r="H16" s="270">
        <v>87</v>
      </c>
      <c r="I16" s="269">
        <v>88</v>
      </c>
      <c r="J16" s="22">
        <f t="shared" si="1"/>
        <v>5</v>
      </c>
      <c r="K16" s="33">
        <f t="shared" si="1"/>
        <v>5</v>
      </c>
      <c r="L16" s="161">
        <f t="shared" si="2"/>
        <v>5.6818181818181816E-2</v>
      </c>
      <c r="M16" s="35">
        <f t="shared" si="3"/>
        <v>6.1630218687872766E-2</v>
      </c>
      <c r="N16" s="162">
        <v>1</v>
      </c>
    </row>
    <row r="17" spans="1:14" ht="14.25" x14ac:dyDescent="0.15">
      <c r="A17" s="179" t="s">
        <v>228</v>
      </c>
      <c r="B17" s="268">
        <v>1</v>
      </c>
      <c r="C17" s="269">
        <v>1</v>
      </c>
      <c r="D17" s="268">
        <v>1</v>
      </c>
      <c r="E17" s="269">
        <v>1</v>
      </c>
      <c r="F17" s="22">
        <f t="shared" si="0"/>
        <v>0</v>
      </c>
      <c r="G17" s="33">
        <f t="shared" si="0"/>
        <v>0</v>
      </c>
      <c r="H17" s="270" t="s">
        <v>217</v>
      </c>
      <c r="I17" s="269" t="s">
        <v>217</v>
      </c>
      <c r="J17" s="22">
        <f t="shared" si="1"/>
        <v>1</v>
      </c>
      <c r="K17" s="33">
        <f t="shared" si="1"/>
        <v>1</v>
      </c>
      <c r="L17" s="161">
        <f t="shared" si="2"/>
        <v>0</v>
      </c>
      <c r="M17" s="35">
        <f t="shared" si="3"/>
        <v>6.6269052352551359E-4</v>
      </c>
      <c r="N17" s="162">
        <v>2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70">
        <v>1</v>
      </c>
      <c r="I18" s="269">
        <v>2</v>
      </c>
      <c r="J18" s="22">
        <f t="shared" si="1"/>
        <v>0</v>
      </c>
      <c r="K18" s="33">
        <f t="shared" si="1"/>
        <v>0</v>
      </c>
      <c r="L18" s="161">
        <f t="shared" si="2"/>
        <v>0</v>
      </c>
      <c r="M18" s="35">
        <f t="shared" si="3"/>
        <v>1.3253810470510272E-3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6.6269052352551359E-4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6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6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1.3253810470510272E-3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 t="s">
        <v>217</v>
      </c>
      <c r="I21" s="269" t="s">
        <v>217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6.6269052352551359E-4</v>
      </c>
      <c r="N22" s="162">
        <v>3</v>
      </c>
    </row>
    <row r="23" spans="1:14" ht="14.25" x14ac:dyDescent="0.15">
      <c r="A23" s="179" t="s">
        <v>150</v>
      </c>
      <c r="B23" s="268">
        <v>12</v>
      </c>
      <c r="C23" s="269">
        <v>13</v>
      </c>
      <c r="D23" s="268">
        <v>12</v>
      </c>
      <c r="E23" s="269">
        <v>13</v>
      </c>
      <c r="F23" s="22">
        <f t="shared" si="4"/>
        <v>0</v>
      </c>
      <c r="G23" s="33">
        <f t="shared" si="4"/>
        <v>0</v>
      </c>
      <c r="H23" s="270">
        <v>14</v>
      </c>
      <c r="I23" s="269">
        <v>14</v>
      </c>
      <c r="J23" s="22">
        <f t="shared" si="5"/>
        <v>-2</v>
      </c>
      <c r="K23" s="33">
        <f t="shared" si="5"/>
        <v>-1</v>
      </c>
      <c r="L23" s="161">
        <f t="shared" si="2"/>
        <v>-7.1428571428571425E-2</v>
      </c>
      <c r="M23" s="35">
        <f t="shared" si="3"/>
        <v>8.6149768058316773E-3</v>
      </c>
      <c r="N23" s="162">
        <v>1</v>
      </c>
    </row>
    <row r="24" spans="1:14" ht="14.25" x14ac:dyDescent="0.15">
      <c r="A24" s="181" t="s">
        <v>151</v>
      </c>
      <c r="B24" s="268">
        <v>91</v>
      </c>
      <c r="C24" s="269">
        <v>92</v>
      </c>
      <c r="D24" s="268">
        <v>96</v>
      </c>
      <c r="E24" s="269">
        <v>97</v>
      </c>
      <c r="F24" s="22">
        <f t="shared" si="4"/>
        <v>-5</v>
      </c>
      <c r="G24" s="33">
        <f t="shared" si="4"/>
        <v>-5</v>
      </c>
      <c r="H24" s="270">
        <v>73</v>
      </c>
      <c r="I24" s="269">
        <v>73</v>
      </c>
      <c r="J24" s="22">
        <f t="shared" si="5"/>
        <v>18</v>
      </c>
      <c r="K24" s="33">
        <f t="shared" si="5"/>
        <v>19</v>
      </c>
      <c r="L24" s="161">
        <f t="shared" si="2"/>
        <v>0.26027397260273971</v>
      </c>
      <c r="M24" s="35">
        <f t="shared" si="3"/>
        <v>6.0967528164347251E-2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4"/>
        <v>0</v>
      </c>
      <c r="G25" s="33">
        <f t="shared" si="4"/>
        <v>0</v>
      </c>
      <c r="H25" s="270">
        <v>1</v>
      </c>
      <c r="I25" s="269">
        <v>1</v>
      </c>
      <c r="J25" s="22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6.6269052352551359E-4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>
        <v>1</v>
      </c>
      <c r="E26" s="269">
        <v>1</v>
      </c>
      <c r="F26" s="22">
        <f t="shared" si="4"/>
        <v>0</v>
      </c>
      <c r="G26" s="33">
        <f t="shared" si="4"/>
        <v>0</v>
      </c>
      <c r="H26" s="270" t="s">
        <v>217</v>
      </c>
      <c r="I26" s="269" t="s">
        <v>217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6.6269052352551359E-4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6.6269052352551359E-4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3.3134526176275677E-3</v>
      </c>
      <c r="N28" s="162">
        <v>1</v>
      </c>
    </row>
    <row r="29" spans="1:14" ht="14.25" x14ac:dyDescent="0.15">
      <c r="A29" s="179" t="s">
        <v>155</v>
      </c>
      <c r="B29" s="268">
        <v>104</v>
      </c>
      <c r="C29" s="269">
        <v>111</v>
      </c>
      <c r="D29" s="268">
        <v>103</v>
      </c>
      <c r="E29" s="269">
        <v>110</v>
      </c>
      <c r="F29" s="22">
        <f t="shared" si="4"/>
        <v>1</v>
      </c>
      <c r="G29" s="33">
        <f t="shared" si="4"/>
        <v>1</v>
      </c>
      <c r="H29" s="270">
        <v>111</v>
      </c>
      <c r="I29" s="269">
        <v>122</v>
      </c>
      <c r="J29" s="22">
        <f t="shared" si="5"/>
        <v>-7</v>
      </c>
      <c r="K29" s="33">
        <f t="shared" si="5"/>
        <v>-11</v>
      </c>
      <c r="L29" s="161">
        <f t="shared" si="2"/>
        <v>-9.0163934426229511E-2</v>
      </c>
      <c r="M29" s="35">
        <f t="shared" si="3"/>
        <v>7.3558648111332003E-2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6</v>
      </c>
      <c r="D30" s="268">
        <v>5</v>
      </c>
      <c r="E30" s="269">
        <v>5</v>
      </c>
      <c r="F30" s="22">
        <f t="shared" si="4"/>
        <v>0</v>
      </c>
      <c r="G30" s="33">
        <f t="shared" si="4"/>
        <v>1</v>
      </c>
      <c r="H30" s="270">
        <v>5</v>
      </c>
      <c r="I30" s="269">
        <v>5</v>
      </c>
      <c r="J30" s="22">
        <f t="shared" si="5"/>
        <v>0</v>
      </c>
      <c r="K30" s="33">
        <f t="shared" si="5"/>
        <v>1</v>
      </c>
      <c r="L30" s="161">
        <f t="shared" si="2"/>
        <v>0.2</v>
      </c>
      <c r="M30" s="35">
        <f t="shared" si="3"/>
        <v>3.9761431411530811E-3</v>
      </c>
      <c r="N30" s="162">
        <v>1</v>
      </c>
    </row>
    <row r="31" spans="1:14" ht="14.25" x14ac:dyDescent="0.15">
      <c r="A31" s="179" t="s">
        <v>157</v>
      </c>
      <c r="B31" s="268">
        <v>1</v>
      </c>
      <c r="C31" s="269">
        <v>1</v>
      </c>
      <c r="D31" s="268">
        <v>1</v>
      </c>
      <c r="E31" s="269">
        <v>1</v>
      </c>
      <c r="F31" s="22">
        <f t="shared" si="4"/>
        <v>0</v>
      </c>
      <c r="G31" s="33">
        <f t="shared" si="4"/>
        <v>0</v>
      </c>
      <c r="H31" s="270" t="s">
        <v>217</v>
      </c>
      <c r="I31" s="269" t="s">
        <v>217</v>
      </c>
      <c r="J31" s="22">
        <f t="shared" si="5"/>
        <v>1</v>
      </c>
      <c r="K31" s="33">
        <f t="shared" si="5"/>
        <v>1</v>
      </c>
      <c r="L31" s="161">
        <f t="shared" si="2"/>
        <v>0</v>
      </c>
      <c r="M31" s="35">
        <f t="shared" si="3"/>
        <v>6.6269052352551359E-4</v>
      </c>
      <c r="N31" s="162">
        <v>5</v>
      </c>
    </row>
    <row r="32" spans="1:14" ht="14.25" x14ac:dyDescent="0.15">
      <c r="A32" s="179" t="s">
        <v>158</v>
      </c>
      <c r="B32" s="268" t="s">
        <v>217</v>
      </c>
      <c r="C32" s="269" t="s">
        <v>217</v>
      </c>
      <c r="D32" s="268">
        <v>1</v>
      </c>
      <c r="E32" s="269">
        <v>1</v>
      </c>
      <c r="F32" s="22">
        <f t="shared" si="4"/>
        <v>-1</v>
      </c>
      <c r="G32" s="33">
        <f t="shared" si="4"/>
        <v>-1</v>
      </c>
      <c r="H32" s="270" t="s">
        <v>217</v>
      </c>
      <c r="I32" s="269" t="s">
        <v>217</v>
      </c>
      <c r="J32" s="22">
        <f t="shared" si="5"/>
        <v>0</v>
      </c>
      <c r="K32" s="33">
        <f t="shared" si="5"/>
        <v>0</v>
      </c>
      <c r="L32" s="161">
        <f t="shared" si="2"/>
        <v>0</v>
      </c>
      <c r="M32" s="35">
        <f t="shared" si="3"/>
        <v>0</v>
      </c>
      <c r="N32" s="162">
        <v>1</v>
      </c>
    </row>
    <row r="33" spans="1:14" ht="14.25" x14ac:dyDescent="0.15">
      <c r="A33" s="179" t="s">
        <v>159</v>
      </c>
      <c r="B33" s="268">
        <v>10</v>
      </c>
      <c r="C33" s="269">
        <v>16</v>
      </c>
      <c r="D33" s="268">
        <v>10</v>
      </c>
      <c r="E33" s="269">
        <v>16</v>
      </c>
      <c r="F33" s="22">
        <f t="shared" si="4"/>
        <v>0</v>
      </c>
      <c r="G33" s="33">
        <f t="shared" si="4"/>
        <v>0</v>
      </c>
      <c r="H33" s="270">
        <v>4</v>
      </c>
      <c r="I33" s="269">
        <v>9</v>
      </c>
      <c r="J33" s="22">
        <f t="shared" si="5"/>
        <v>6</v>
      </c>
      <c r="K33" s="33">
        <f t="shared" si="5"/>
        <v>7</v>
      </c>
      <c r="L33" s="161">
        <f t="shared" si="2"/>
        <v>0.77777777777777779</v>
      </c>
      <c r="M33" s="35">
        <f t="shared" si="3"/>
        <v>1.0603048376408217E-2</v>
      </c>
      <c r="N33" s="162">
        <v>1</v>
      </c>
    </row>
    <row r="34" spans="1:14" ht="14.25" x14ac:dyDescent="0.15">
      <c r="A34" s="180" t="s">
        <v>160</v>
      </c>
      <c r="B34" s="268" t="s">
        <v>217</v>
      </c>
      <c r="C34" s="269" t="s">
        <v>217</v>
      </c>
      <c r="D34" s="268" t="s">
        <v>217</v>
      </c>
      <c r="E34" s="269" t="s">
        <v>217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-1</v>
      </c>
      <c r="K34" s="33">
        <f t="shared" si="5"/>
        <v>-1</v>
      </c>
      <c r="L34" s="161">
        <f t="shared" si="2"/>
        <v>-1</v>
      </c>
      <c r="M34" s="35">
        <f t="shared" si="3"/>
        <v>0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 t="s">
        <v>217</v>
      </c>
      <c r="I35" s="269" t="s">
        <v>217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27</v>
      </c>
      <c r="C36" s="269">
        <v>47</v>
      </c>
      <c r="D36" s="268">
        <v>27</v>
      </c>
      <c r="E36" s="269">
        <v>44</v>
      </c>
      <c r="F36" s="22">
        <f t="shared" si="4"/>
        <v>0</v>
      </c>
      <c r="G36" s="33">
        <f t="shared" si="4"/>
        <v>3</v>
      </c>
      <c r="H36" s="270">
        <v>22</v>
      </c>
      <c r="I36" s="269">
        <v>36</v>
      </c>
      <c r="J36" s="22">
        <f t="shared" si="5"/>
        <v>5</v>
      </c>
      <c r="K36" s="33">
        <f t="shared" si="5"/>
        <v>11</v>
      </c>
      <c r="L36" s="161">
        <f t="shared" si="2"/>
        <v>0.30555555555555558</v>
      </c>
      <c r="M36" s="35">
        <f t="shared" si="3"/>
        <v>3.1146454605699137E-2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1</v>
      </c>
      <c r="I37" s="269">
        <v>5</v>
      </c>
      <c r="J37" s="22">
        <f t="shared" si="5"/>
        <v>-1</v>
      </c>
      <c r="K37" s="33">
        <f t="shared" si="5"/>
        <v>-1</v>
      </c>
      <c r="L37" s="161">
        <f t="shared" si="2"/>
        <v>-0.2</v>
      </c>
      <c r="M37" s="35">
        <f t="shared" si="3"/>
        <v>2.6507620941020544E-3</v>
      </c>
      <c r="N37" s="162">
        <v>5</v>
      </c>
    </row>
    <row r="38" spans="1:14" ht="14.25" x14ac:dyDescent="0.15">
      <c r="A38" s="179" t="s">
        <v>164</v>
      </c>
      <c r="B38" s="268">
        <v>3</v>
      </c>
      <c r="C38" s="269">
        <v>3</v>
      </c>
      <c r="D38" s="268">
        <v>3</v>
      </c>
      <c r="E38" s="269">
        <v>3</v>
      </c>
      <c r="F38" s="22">
        <f t="shared" si="4"/>
        <v>0</v>
      </c>
      <c r="G38" s="33">
        <f t="shared" si="4"/>
        <v>0</v>
      </c>
      <c r="H38" s="270">
        <v>2</v>
      </c>
      <c r="I38" s="269">
        <v>2</v>
      </c>
      <c r="J38" s="22">
        <f t="shared" si="5"/>
        <v>1</v>
      </c>
      <c r="K38" s="33">
        <f t="shared" si="5"/>
        <v>1</v>
      </c>
      <c r="L38" s="161">
        <f t="shared" si="2"/>
        <v>0.5</v>
      </c>
      <c r="M38" s="35">
        <f t="shared" si="3"/>
        <v>1.9880715705765406E-3</v>
      </c>
      <c r="N38" s="162">
        <v>5</v>
      </c>
    </row>
    <row r="39" spans="1:14" ht="14.25" x14ac:dyDescent="0.15">
      <c r="A39" s="179" t="s">
        <v>165</v>
      </c>
      <c r="B39" s="268">
        <v>282</v>
      </c>
      <c r="C39" s="269">
        <v>345</v>
      </c>
      <c r="D39" s="268">
        <v>283</v>
      </c>
      <c r="E39" s="269">
        <v>347</v>
      </c>
      <c r="F39" s="22">
        <f t="shared" si="4"/>
        <v>-1</v>
      </c>
      <c r="G39" s="33">
        <f t="shared" si="4"/>
        <v>-2</v>
      </c>
      <c r="H39" s="270">
        <v>277</v>
      </c>
      <c r="I39" s="269">
        <v>342</v>
      </c>
      <c r="J39" s="22">
        <f t="shared" si="5"/>
        <v>5</v>
      </c>
      <c r="K39" s="33">
        <f t="shared" si="5"/>
        <v>3</v>
      </c>
      <c r="L39" s="161">
        <f t="shared" si="2"/>
        <v>8.771929824561403E-3</v>
      </c>
      <c r="M39" s="35">
        <f t="shared" si="3"/>
        <v>0.22862823061630219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 t="s">
        <v>217</v>
      </c>
      <c r="I40" s="269" t="s">
        <v>217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6.6269052352551359E-4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 t="s">
        <v>217</v>
      </c>
      <c r="I42" s="269" t="s">
        <v>217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 t="s">
        <v>217</v>
      </c>
      <c r="I43" s="269" t="s">
        <v>217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6.6269052352551359E-4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 t="s">
        <v>217</v>
      </c>
      <c r="I45" s="269" t="s">
        <v>217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 t="s">
        <v>217</v>
      </c>
      <c r="I46" s="269" t="s">
        <v>217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26</v>
      </c>
      <c r="C47" s="269">
        <v>28</v>
      </c>
      <c r="D47" s="268">
        <v>26</v>
      </c>
      <c r="E47" s="269">
        <v>28</v>
      </c>
      <c r="F47" s="22">
        <f t="shared" si="4"/>
        <v>0</v>
      </c>
      <c r="G47" s="33">
        <f t="shared" si="4"/>
        <v>0</v>
      </c>
      <c r="H47" s="270">
        <v>21</v>
      </c>
      <c r="I47" s="269">
        <v>23</v>
      </c>
      <c r="J47" s="22">
        <f t="shared" si="5"/>
        <v>5</v>
      </c>
      <c r="K47" s="33">
        <f t="shared" si="5"/>
        <v>5</v>
      </c>
      <c r="L47" s="161">
        <f t="shared" si="2"/>
        <v>0.21739130434782608</v>
      </c>
      <c r="M47" s="35">
        <f t="shared" si="3"/>
        <v>1.8555334658714381E-2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 t="s">
        <v>217</v>
      </c>
      <c r="I48" s="269" t="s">
        <v>217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4</v>
      </c>
      <c r="I49" s="269">
        <v>4</v>
      </c>
      <c r="J49" s="22">
        <f t="shared" si="5"/>
        <v>0</v>
      </c>
      <c r="K49" s="33">
        <f t="shared" si="5"/>
        <v>0</v>
      </c>
      <c r="L49" s="161">
        <f t="shared" si="2"/>
        <v>0</v>
      </c>
      <c r="M49" s="35">
        <f t="shared" si="3"/>
        <v>2.6507620941020544E-3</v>
      </c>
      <c r="N49" s="162">
        <v>2</v>
      </c>
    </row>
    <row r="50" spans="1:35" ht="14.25" x14ac:dyDescent="0.15">
      <c r="A50" s="179" t="s">
        <v>175</v>
      </c>
      <c r="B50" s="268">
        <v>15</v>
      </c>
      <c r="C50" s="269">
        <v>16</v>
      </c>
      <c r="D50" s="268">
        <v>15</v>
      </c>
      <c r="E50" s="269">
        <v>16</v>
      </c>
      <c r="F50" s="22">
        <f t="shared" si="4"/>
        <v>0</v>
      </c>
      <c r="G50" s="33">
        <f t="shared" si="4"/>
        <v>0</v>
      </c>
      <c r="H50" s="270">
        <v>19</v>
      </c>
      <c r="I50" s="269">
        <v>26</v>
      </c>
      <c r="J50" s="22">
        <f t="shared" si="5"/>
        <v>-4</v>
      </c>
      <c r="K50" s="33">
        <f t="shared" si="5"/>
        <v>-10</v>
      </c>
      <c r="L50" s="161">
        <f t="shared" si="2"/>
        <v>-0.38461538461538464</v>
      </c>
      <c r="M50" s="35">
        <f t="shared" si="3"/>
        <v>1.0603048376408217E-2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 t="s">
        <v>217</v>
      </c>
      <c r="I51" s="269" t="s">
        <v>217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 t="s">
        <v>217</v>
      </c>
      <c r="I52" s="269" t="s">
        <v>217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6.6269052352551359E-4</v>
      </c>
      <c r="N53" s="162">
        <v>5</v>
      </c>
    </row>
    <row r="54" spans="1:35" ht="14.25" x14ac:dyDescent="0.15">
      <c r="A54" s="179" t="s">
        <v>178</v>
      </c>
      <c r="B54" s="268">
        <v>164</v>
      </c>
      <c r="C54" s="269">
        <v>181</v>
      </c>
      <c r="D54" s="268">
        <v>162</v>
      </c>
      <c r="E54" s="269">
        <v>179</v>
      </c>
      <c r="F54" s="22">
        <f t="shared" si="4"/>
        <v>2</v>
      </c>
      <c r="G54" s="33">
        <f t="shared" si="4"/>
        <v>2</v>
      </c>
      <c r="H54" s="270">
        <v>157</v>
      </c>
      <c r="I54" s="269">
        <v>170</v>
      </c>
      <c r="J54" s="22">
        <f t="shared" si="5"/>
        <v>7</v>
      </c>
      <c r="K54" s="33">
        <f t="shared" si="5"/>
        <v>11</v>
      </c>
      <c r="L54" s="161">
        <f t="shared" si="2"/>
        <v>6.4705882352941183E-2</v>
      </c>
      <c r="M54" s="35">
        <f t="shared" si="3"/>
        <v>0.11994698475811796</v>
      </c>
      <c r="N54" s="187">
        <v>1</v>
      </c>
    </row>
    <row r="55" spans="1:35" ht="14.25" x14ac:dyDescent="0.15">
      <c r="A55" s="296" t="s">
        <v>224</v>
      </c>
      <c r="B55" s="268">
        <v>1</v>
      </c>
      <c r="C55" s="269">
        <v>1</v>
      </c>
      <c r="D55" s="268">
        <v>1</v>
      </c>
      <c r="E55" s="269">
        <v>1</v>
      </c>
      <c r="F55" s="22">
        <f>B55-D55</f>
        <v>0</v>
      </c>
      <c r="G55" s="33">
        <f>C55-E55</f>
        <v>0</v>
      </c>
      <c r="H55" s="270" t="s">
        <v>217</v>
      </c>
      <c r="I55" s="269" t="s">
        <v>217</v>
      </c>
      <c r="J55" s="22">
        <f>B55-H55</f>
        <v>1</v>
      </c>
      <c r="K55" s="33">
        <f>C55-I55</f>
        <v>1</v>
      </c>
      <c r="L55" s="161">
        <f>IF(ISERROR(K55/I55),0,K55/I55)</f>
        <v>0</v>
      </c>
      <c r="M55" s="35">
        <f>C55/$C$57</f>
        <v>6.6269052352551359E-4</v>
      </c>
      <c r="N55" s="187">
        <v>5</v>
      </c>
    </row>
    <row r="56" spans="1:35" ht="15" thickBot="1" x14ac:dyDescent="0.2">
      <c r="A56" s="271" t="s">
        <v>88</v>
      </c>
      <c r="B56" s="305">
        <v>1</v>
      </c>
      <c r="C56" s="306">
        <v>1</v>
      </c>
      <c r="D56" s="272">
        <v>1</v>
      </c>
      <c r="E56" s="273">
        <v>2</v>
      </c>
      <c r="F56" s="274">
        <f t="shared" si="4"/>
        <v>0</v>
      </c>
      <c r="G56" s="275">
        <f t="shared" si="4"/>
        <v>-1</v>
      </c>
      <c r="H56" s="276">
        <v>1</v>
      </c>
      <c r="I56" s="273">
        <v>1</v>
      </c>
      <c r="J56" s="274">
        <f t="shared" si="5"/>
        <v>0</v>
      </c>
      <c r="K56" s="275">
        <f t="shared" si="5"/>
        <v>0</v>
      </c>
      <c r="L56" s="161">
        <f t="shared" si="2"/>
        <v>0</v>
      </c>
      <c r="M56" s="35">
        <f t="shared" si="3"/>
        <v>6.6269052352551359E-4</v>
      </c>
      <c r="N56" s="192">
        <v>0</v>
      </c>
    </row>
    <row r="57" spans="1:35" ht="15" thickBot="1" x14ac:dyDescent="0.2">
      <c r="A57" s="193" t="s">
        <v>53</v>
      </c>
      <c r="B57" s="226">
        <f>SUM(B4:B56)</f>
        <v>1235</v>
      </c>
      <c r="C57" s="265">
        <f>SUM(C4:C56)</f>
        <v>1509</v>
      </c>
      <c r="D57" s="226">
        <f>SUM(D4:D56)</f>
        <v>1240</v>
      </c>
      <c r="E57" s="265">
        <f>SUM(E4:E56)</f>
        <v>1513</v>
      </c>
      <c r="F57" s="44">
        <f>B57-D57</f>
        <v>-5</v>
      </c>
      <c r="G57" s="146">
        <f>C57-E57</f>
        <v>-4</v>
      </c>
      <c r="H57" s="266">
        <f>SUM(H4:H56)</f>
        <v>1198</v>
      </c>
      <c r="I57" s="266">
        <f>SUM(I4:I56)</f>
        <v>1473</v>
      </c>
      <c r="J57" s="44">
        <f>B57-H57</f>
        <v>37</v>
      </c>
      <c r="K57" s="146">
        <f>C57-I57</f>
        <v>36</v>
      </c>
      <c r="L57" s="228">
        <f>IF(ISERROR(K57/I57),0,K57/I57)</f>
        <v>2.4439918533604887E-2</v>
      </c>
      <c r="M57" s="195">
        <f>C57/$C$57</f>
        <v>1</v>
      </c>
      <c r="N57" s="7"/>
    </row>
    <row r="58" spans="1:35" ht="12.75" customHeight="1" x14ac:dyDescent="0.15">
      <c r="A58" s="222"/>
      <c r="B58" s="223"/>
      <c r="M58" s="196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2"/>
      <c r="B63" s="223"/>
    </row>
    <row r="64" spans="1:35" ht="14.25" x14ac:dyDescent="0.15">
      <c r="A64" s="224"/>
      <c r="B64" s="222"/>
      <c r="C64" s="222"/>
      <c r="D64" s="222"/>
      <c r="E64" s="224"/>
      <c r="F64" s="224"/>
      <c r="G64" s="222"/>
      <c r="H64" s="224"/>
      <c r="I64" s="357"/>
      <c r="J64" s="357"/>
      <c r="K64" s="357"/>
      <c r="L64" s="357"/>
      <c r="M64" s="357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358"/>
      <c r="AH64" s="359"/>
      <c r="AI64" s="359"/>
    </row>
    <row r="65" spans="1:35" ht="14.25" x14ac:dyDescent="0.15">
      <c r="A65" s="224"/>
      <c r="B65" s="360"/>
      <c r="C65" s="360"/>
      <c r="D65" s="360"/>
      <c r="E65" s="360"/>
      <c r="F65" s="361"/>
      <c r="G65" s="361"/>
      <c r="H65" s="360"/>
      <c r="I65" s="360"/>
      <c r="J65" s="361"/>
      <c r="K65" s="361"/>
      <c r="L65" s="234"/>
      <c r="M65" s="235"/>
      <c r="N65" s="236"/>
      <c r="O65" s="224"/>
      <c r="P65" s="358"/>
      <c r="Q65" s="359"/>
      <c r="R65" s="359"/>
      <c r="S65" s="358"/>
      <c r="T65" s="358"/>
      <c r="U65" s="359"/>
      <c r="V65" s="362"/>
      <c r="W65" s="358"/>
      <c r="X65" s="358"/>
      <c r="Y65" s="358"/>
      <c r="Z65" s="358"/>
      <c r="AA65" s="358"/>
      <c r="AB65" s="358"/>
      <c r="AC65" s="362"/>
      <c r="AD65" s="362"/>
      <c r="AE65" s="359"/>
      <c r="AF65" s="359"/>
      <c r="AG65" s="358"/>
      <c r="AH65" s="237"/>
      <c r="AI65" s="238"/>
    </row>
    <row r="66" spans="1:35" ht="14.25" x14ac:dyDescent="0.15">
      <c r="A66" s="239"/>
      <c r="B66" s="240"/>
      <c r="C66" s="241"/>
      <c r="D66" s="240"/>
      <c r="E66" s="241"/>
      <c r="F66" s="242"/>
      <c r="G66" s="243"/>
      <c r="H66" s="240"/>
      <c r="I66" s="241"/>
      <c r="J66" s="242"/>
      <c r="K66" s="243"/>
      <c r="L66" s="234"/>
      <c r="M66" s="235"/>
      <c r="N66" s="244"/>
      <c r="O66" s="224"/>
      <c r="P66" s="358"/>
      <c r="Q66" s="237"/>
      <c r="R66" s="238"/>
      <c r="S66" s="237"/>
      <c r="T66" s="238"/>
      <c r="U66" s="237"/>
      <c r="V66" s="238"/>
      <c r="W66" s="237"/>
      <c r="X66" s="238"/>
      <c r="Y66" s="237"/>
      <c r="Z66" s="238"/>
      <c r="AA66" s="237"/>
      <c r="AB66" s="238"/>
      <c r="AC66" s="237"/>
      <c r="AD66" s="238"/>
      <c r="AE66" s="233"/>
      <c r="AF66" s="233"/>
      <c r="AG66" s="358"/>
      <c r="AH66" s="359"/>
      <c r="AI66" s="359"/>
    </row>
    <row r="67" spans="1:35" ht="14.25" x14ac:dyDescent="0.15">
      <c r="A67" s="245"/>
      <c r="B67" s="231"/>
      <c r="C67" s="231"/>
      <c r="D67" s="231"/>
      <c r="E67" s="246"/>
      <c r="F67" s="231"/>
      <c r="G67" s="246"/>
      <c r="H67" s="231"/>
      <c r="I67" s="246"/>
      <c r="J67" s="231"/>
      <c r="K67" s="246"/>
      <c r="L67" s="247"/>
      <c r="M67" s="248"/>
      <c r="N67" s="100"/>
      <c r="O67" s="224"/>
      <c r="P67" s="249"/>
      <c r="Q67" s="250"/>
      <c r="R67" s="250"/>
      <c r="S67" s="250"/>
      <c r="T67" s="250"/>
      <c r="U67" s="250"/>
      <c r="V67" s="250"/>
      <c r="W67" s="250"/>
      <c r="X67" s="250"/>
      <c r="Y67" s="250"/>
      <c r="Z67" s="251"/>
      <c r="AA67" s="250"/>
      <c r="AB67" s="250"/>
      <c r="AC67" s="250"/>
      <c r="AD67" s="251"/>
      <c r="AE67" s="252"/>
      <c r="AF67" s="253"/>
      <c r="AG67" s="358"/>
      <c r="AH67" s="237"/>
      <c r="AI67" s="238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54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49"/>
      <c r="AH68" s="250"/>
      <c r="AI68" s="250"/>
    </row>
    <row r="69" spans="1:35" ht="14.25" x14ac:dyDescent="0.15">
      <c r="A69" s="245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54"/>
      <c r="AH69" s="255"/>
      <c r="AI69" s="255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50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56"/>
      <c r="AI71" s="250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56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7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8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7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9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7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9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7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8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9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7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9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7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9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7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8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57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45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57"/>
      <c r="B118" s="231"/>
      <c r="C118" s="231"/>
      <c r="D118" s="222"/>
      <c r="E118" s="223"/>
      <c r="F118" s="222"/>
      <c r="G118" s="223"/>
      <c r="H118" s="222"/>
      <c r="I118" s="223"/>
      <c r="J118" s="222"/>
      <c r="K118" s="223"/>
      <c r="L118" s="247"/>
      <c r="M118" s="232"/>
      <c r="N118" s="100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60"/>
      <c r="C119" s="261"/>
      <c r="D119" s="260"/>
      <c r="E119" s="261"/>
      <c r="F119" s="222"/>
      <c r="G119" s="223"/>
      <c r="H119" s="260"/>
      <c r="I119" s="261"/>
      <c r="J119" s="222"/>
      <c r="K119" s="223"/>
      <c r="L119" s="247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32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  <row r="125" spans="1:35" ht="14.25" x14ac:dyDescent="0.15">
      <c r="A125" s="222"/>
      <c r="B125" s="223"/>
      <c r="C125" s="224"/>
      <c r="D125" s="224"/>
      <c r="E125" s="224"/>
      <c r="F125" s="224"/>
      <c r="G125" s="224"/>
      <c r="H125" s="224"/>
      <c r="I125" s="224"/>
      <c r="J125" s="224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</row>
  </sheetData>
  <mergeCells count="52">
    <mergeCell ref="AC65:AD65"/>
    <mergeCell ref="AE65:AF65"/>
    <mergeCell ref="AG66:AG67"/>
    <mergeCell ref="AH66:AI66"/>
    <mergeCell ref="Q65:R65"/>
    <mergeCell ref="S65:T65"/>
    <mergeCell ref="U65:V65"/>
    <mergeCell ref="W65:X65"/>
    <mergeCell ref="Y65:Z65"/>
    <mergeCell ref="AA65:AB65"/>
    <mergeCell ref="AV3:AW3"/>
    <mergeCell ref="I64:M64"/>
    <mergeCell ref="AG64:AG65"/>
    <mergeCell ref="AH64:AI64"/>
    <mergeCell ref="B65:C65"/>
    <mergeCell ref="D65:E65"/>
    <mergeCell ref="F65:G65"/>
    <mergeCell ref="H65:I65"/>
    <mergeCell ref="J65:K65"/>
    <mergeCell ref="P65:P66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7" right="0.7" top="0.75" bottom="0.75" header="0.3" footer="0.3"/>
  <pageSetup paperSize="9" scale="84" fitToWidth="0" orientation="portrait" horizontalDpi="4294967293" verticalDpi="4294967293" r:id="rId1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FF50-F1D7-44CD-8E1E-27A7BFD4D984}">
  <sheetPr>
    <pageSetUpPr fitToPage="1"/>
  </sheetPr>
  <dimension ref="A1:AW125"/>
  <sheetViews>
    <sheetView topLeftCell="A26" zoomScale="120" zoomScaleNormal="120" workbookViewId="0">
      <selection activeCell="B57" sqref="B57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227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45931</v>
      </c>
      <c r="C2" s="344"/>
      <c r="D2" s="343">
        <v>45901</v>
      </c>
      <c r="E2" s="344"/>
      <c r="F2" s="345" t="s">
        <v>3</v>
      </c>
      <c r="G2" s="346"/>
      <c r="H2" s="343">
        <v>45566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303">
        <v>1</v>
      </c>
      <c r="C4" s="304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C4/$C$57</f>
        <v>6.6093853271645734E-4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C5/$C$57</f>
        <v>1.3218770654329147E-3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COUNTIFS($C$4:$C$56,"&gt;0",$N$4:$N$56,"=1")</f>
        <v>19</v>
      </c>
      <c r="AI5" s="163">
        <f>SUMIFS(C4:C56,N4:N56,"1")</f>
        <v>1275</v>
      </c>
      <c r="AJ5" s="163">
        <f>COUNTIFS($C$4:$C$56,"&gt;0",$N$4:$N$56,"=2")</f>
        <v>8</v>
      </c>
      <c r="AK5" s="163">
        <f>SUMIFS($C$4:$C$56,$N$4:$N$56,"2")</f>
        <v>13</v>
      </c>
      <c r="AL5" s="163">
        <f>COUNTIFS($N$4:$N$56,"=3",$C$4:$C$56,"&gt;0")</f>
        <v>1</v>
      </c>
      <c r="AM5" s="163">
        <f>SUMIFS($C$4:$C$56,$N$4:$N$56,"3")</f>
        <v>1</v>
      </c>
      <c r="AN5" s="163">
        <f>COUNTIFS($N$4:$N$56,"=4",$C$4:$C$56,"&gt;0")</f>
        <v>3</v>
      </c>
      <c r="AO5" s="163">
        <f>SUMIFS($C$4:$C$56,$N$4:$N$56,"4")</f>
        <v>18</v>
      </c>
      <c r="AP5" s="163">
        <f>COUNTIFS($N$4:$N$56,"=5",$C$4:$C$56,"&gt;0")</f>
        <v>8</v>
      </c>
      <c r="AQ5" s="163">
        <f>SUMIFS($C$4:$C$56,$N$4:$N$56,"5")</f>
        <v>200</v>
      </c>
      <c r="AR5" s="163">
        <f>COUNTIFS($N$4:$N$56,"=6",$C$4:$C$56,"&gt;0")</f>
        <v>1</v>
      </c>
      <c r="AS5" s="163">
        <f>SUMIFS($C$4:$C$56,$N$4:$N$56,"6")</f>
        <v>4</v>
      </c>
      <c r="AT5" s="167">
        <f>AH5+AJ5+AL5+AN5+AP5+AR5</f>
        <v>40</v>
      </c>
      <c r="AU5" s="168">
        <f>AI5+AK5+AM5+AO5+AQ5+AS5</f>
        <v>1511</v>
      </c>
      <c r="AV5" s="263">
        <v>756</v>
      </c>
      <c r="AW5" s="264">
        <v>757</v>
      </c>
    </row>
    <row r="6" spans="1:49" ht="15" thickBot="1" x14ac:dyDescent="0.2">
      <c r="A6" s="176" t="s">
        <v>84</v>
      </c>
      <c r="B6" s="268">
        <v>4</v>
      </c>
      <c r="C6" s="269">
        <v>4</v>
      </c>
      <c r="D6" s="268">
        <v>4</v>
      </c>
      <c r="E6" s="269">
        <v>4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C6/$C$57</f>
        <v>2.6437541308658294E-3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0.47499999999999998</v>
      </c>
      <c r="AI6" s="59">
        <f>AI5/AU5</f>
        <v>0.84381204500330909</v>
      </c>
      <c r="AJ6" s="60">
        <f>AJ5/AT5</f>
        <v>0.2</v>
      </c>
      <c r="AK6" s="60">
        <f>AK5/AU5</f>
        <v>8.6035737921906028E-3</v>
      </c>
      <c r="AL6" s="59">
        <f>AL5/AT5</f>
        <v>2.5000000000000001E-2</v>
      </c>
      <c r="AM6" s="59">
        <f>AM5/AU5</f>
        <v>6.6181336863004633E-4</v>
      </c>
      <c r="AN6" s="60">
        <f>AN5/AT5</f>
        <v>7.4999999999999997E-2</v>
      </c>
      <c r="AO6" s="60">
        <f>AO5/AU5</f>
        <v>1.1912640635340834E-2</v>
      </c>
      <c r="AP6" s="59">
        <f>AP5/AT5</f>
        <v>0.2</v>
      </c>
      <c r="AQ6" s="59">
        <f>AQ5/AU5</f>
        <v>0.13236267372600927</v>
      </c>
      <c r="AR6" s="60">
        <f>AR5/AT5</f>
        <v>2.5000000000000001E-2</v>
      </c>
      <c r="AS6" s="173">
        <f>AS5/AU5</f>
        <v>2.6472534745201853E-3</v>
      </c>
      <c r="AT6" s="174">
        <f>AH6+AJ6+AL6+AN6+AP6+AR6</f>
        <v>1</v>
      </c>
      <c r="AU6" s="175">
        <f>AI6+AK6+AM6+AO6+AQ6+AS6</f>
        <v>1</v>
      </c>
      <c r="AV6" s="63">
        <f>AV5/AU5</f>
        <v>0.50033090668431501</v>
      </c>
      <c r="AW6" s="64">
        <f>AW5/AU5</f>
        <v>0.50099272005294504</v>
      </c>
    </row>
    <row r="7" spans="1:49" ht="14.25" x14ac:dyDescent="0.15">
      <c r="A7" s="179" t="s">
        <v>137</v>
      </c>
      <c r="B7" s="268" t="s">
        <v>217</v>
      </c>
      <c r="C7" s="269" t="s">
        <v>217</v>
      </c>
      <c r="D7" s="268" t="s">
        <v>217</v>
      </c>
      <c r="E7" s="269" t="s">
        <v>217</v>
      </c>
      <c r="F7" s="22">
        <f t="shared" si="0"/>
        <v>0</v>
      </c>
      <c r="G7" s="33">
        <f t="shared" si="0"/>
        <v>0</v>
      </c>
      <c r="H7" s="270">
        <v>2</v>
      </c>
      <c r="I7" s="269">
        <v>2</v>
      </c>
      <c r="J7" s="22">
        <f t="shared" si="1"/>
        <v>-2</v>
      </c>
      <c r="K7" s="33">
        <f t="shared" si="1"/>
        <v>-2</v>
      </c>
      <c r="L7" s="161">
        <f t="shared" ref="L7:L56" si="2">IF(ISERROR(K7/I7),0,K7/I7)</f>
        <v>-1</v>
      </c>
      <c r="M7" s="35">
        <f t="shared" ref="M7:M56" si="3">C7/$C$57</f>
        <v>0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>
        <v>1</v>
      </c>
      <c r="E8" s="269">
        <v>2</v>
      </c>
      <c r="F8" s="22">
        <f t="shared" si="0"/>
        <v>0</v>
      </c>
      <c r="G8" s="33">
        <f t="shared" si="0"/>
        <v>0</v>
      </c>
      <c r="H8" s="270" t="s">
        <v>217</v>
      </c>
      <c r="I8" s="269" t="s">
        <v>217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1.3218770654329147E-3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112</v>
      </c>
      <c r="C9" s="269">
        <v>186</v>
      </c>
      <c r="D9" s="268">
        <v>113</v>
      </c>
      <c r="E9" s="269">
        <v>186</v>
      </c>
      <c r="F9" s="22">
        <f t="shared" si="0"/>
        <v>-1</v>
      </c>
      <c r="G9" s="33">
        <f t="shared" si="0"/>
        <v>0</v>
      </c>
      <c r="H9" s="270">
        <v>117</v>
      </c>
      <c r="I9" s="269">
        <v>200</v>
      </c>
      <c r="J9" s="22">
        <f t="shared" si="1"/>
        <v>-5</v>
      </c>
      <c r="K9" s="33">
        <f t="shared" si="1"/>
        <v>-14</v>
      </c>
      <c r="L9" s="161">
        <f t="shared" si="2"/>
        <v>-7.0000000000000007E-2</v>
      </c>
      <c r="M9" s="35">
        <f t="shared" si="3"/>
        <v>0.12293456708526107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23</v>
      </c>
      <c r="C10" s="269">
        <v>23</v>
      </c>
      <c r="D10" s="268">
        <v>23</v>
      </c>
      <c r="E10" s="269">
        <v>23</v>
      </c>
      <c r="F10" s="22">
        <f t="shared" si="0"/>
        <v>0</v>
      </c>
      <c r="G10" s="33">
        <f t="shared" si="0"/>
        <v>0</v>
      </c>
      <c r="H10" s="270">
        <v>18</v>
      </c>
      <c r="I10" s="269">
        <v>18</v>
      </c>
      <c r="J10" s="22">
        <f t="shared" si="1"/>
        <v>5</v>
      </c>
      <c r="K10" s="33">
        <f t="shared" si="1"/>
        <v>5</v>
      </c>
      <c r="L10" s="161">
        <f t="shared" si="2"/>
        <v>0.27777777777777779</v>
      </c>
      <c r="M10" s="35">
        <f t="shared" si="3"/>
        <v>1.520158625247852E-2</v>
      </c>
      <c r="N10" s="162">
        <v>1</v>
      </c>
    </row>
    <row r="11" spans="1:49" ht="14.25" x14ac:dyDescent="0.15">
      <c r="A11" s="180" t="s">
        <v>208</v>
      </c>
      <c r="B11" s="268">
        <v>13</v>
      </c>
      <c r="C11" s="269">
        <v>30</v>
      </c>
      <c r="D11" s="268">
        <v>13</v>
      </c>
      <c r="E11" s="269">
        <v>30</v>
      </c>
      <c r="F11" s="22">
        <f t="shared" si="0"/>
        <v>0</v>
      </c>
      <c r="G11" s="33">
        <f t="shared" si="0"/>
        <v>0</v>
      </c>
      <c r="H11" s="270">
        <v>9</v>
      </c>
      <c r="I11" s="269">
        <v>24</v>
      </c>
      <c r="J11" s="22">
        <f t="shared" si="1"/>
        <v>4</v>
      </c>
      <c r="K11" s="33">
        <f t="shared" si="1"/>
        <v>6</v>
      </c>
      <c r="L11" s="161">
        <f t="shared" si="2"/>
        <v>0.25</v>
      </c>
      <c r="M11" s="35">
        <f t="shared" si="3"/>
        <v>1.982815598149372E-2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6</v>
      </c>
      <c r="E12" s="269">
        <v>6</v>
      </c>
      <c r="F12" s="22">
        <f t="shared" si="0"/>
        <v>-1</v>
      </c>
      <c r="G12" s="33">
        <f t="shared" si="0"/>
        <v>-1</v>
      </c>
      <c r="H12" s="270">
        <v>7</v>
      </c>
      <c r="I12" s="269">
        <v>7</v>
      </c>
      <c r="J12" s="22">
        <f t="shared" si="1"/>
        <v>-2</v>
      </c>
      <c r="K12" s="33">
        <f t="shared" si="1"/>
        <v>-2</v>
      </c>
      <c r="L12" s="161">
        <f t="shared" si="2"/>
        <v>-0.2857142857142857</v>
      </c>
      <c r="M12" s="35">
        <f t="shared" si="3"/>
        <v>3.3046926635822869E-3</v>
      </c>
      <c r="N12" s="162">
        <v>1</v>
      </c>
    </row>
    <row r="13" spans="1:49" ht="14.25" x14ac:dyDescent="0.15">
      <c r="A13" s="179" t="s">
        <v>142</v>
      </c>
      <c r="B13" s="268">
        <v>1</v>
      </c>
      <c r="C13" s="269">
        <v>1</v>
      </c>
      <c r="D13" s="268">
        <v>1</v>
      </c>
      <c r="E13" s="269">
        <v>1</v>
      </c>
      <c r="F13" s="22">
        <f t="shared" si="0"/>
        <v>0</v>
      </c>
      <c r="G13" s="33">
        <f t="shared" si="0"/>
        <v>0</v>
      </c>
      <c r="H13" s="270" t="s">
        <v>217</v>
      </c>
      <c r="I13" s="269" t="s">
        <v>217</v>
      </c>
      <c r="J13" s="22">
        <f t="shared" si="1"/>
        <v>1</v>
      </c>
      <c r="K13" s="33">
        <f t="shared" si="1"/>
        <v>1</v>
      </c>
      <c r="L13" s="161">
        <f t="shared" si="2"/>
        <v>0</v>
      </c>
      <c r="M13" s="35">
        <f t="shared" si="3"/>
        <v>6.6093853271645734E-4</v>
      </c>
      <c r="N13" s="162">
        <v>4</v>
      </c>
    </row>
    <row r="14" spans="1:49" ht="14.25" x14ac:dyDescent="0.15">
      <c r="A14" s="179" t="s">
        <v>143</v>
      </c>
      <c r="B14" s="268">
        <v>6</v>
      </c>
      <c r="C14" s="269">
        <v>8</v>
      </c>
      <c r="D14" s="268">
        <v>6</v>
      </c>
      <c r="E14" s="269">
        <v>8</v>
      </c>
      <c r="F14" s="22">
        <f t="shared" si="0"/>
        <v>0</v>
      </c>
      <c r="G14" s="33">
        <f t="shared" si="0"/>
        <v>0</v>
      </c>
      <c r="H14" s="270">
        <v>10</v>
      </c>
      <c r="I14" s="269">
        <v>14</v>
      </c>
      <c r="J14" s="22">
        <f t="shared" si="1"/>
        <v>-4</v>
      </c>
      <c r="K14" s="33">
        <f t="shared" si="1"/>
        <v>-6</v>
      </c>
      <c r="L14" s="161">
        <f t="shared" si="2"/>
        <v>-0.42857142857142855</v>
      </c>
      <c r="M14" s="35">
        <f t="shared" si="3"/>
        <v>5.2875082617316587E-3</v>
      </c>
      <c r="N14" s="162">
        <v>1</v>
      </c>
    </row>
    <row r="15" spans="1:49" ht="14.25" x14ac:dyDescent="0.15">
      <c r="A15" s="179" t="s">
        <v>144</v>
      </c>
      <c r="B15" s="268">
        <v>214</v>
      </c>
      <c r="C15" s="269">
        <v>269</v>
      </c>
      <c r="D15" s="268">
        <v>217</v>
      </c>
      <c r="E15" s="269">
        <v>271</v>
      </c>
      <c r="F15" s="22">
        <f t="shared" si="0"/>
        <v>-3</v>
      </c>
      <c r="G15" s="33">
        <f t="shared" si="0"/>
        <v>-2</v>
      </c>
      <c r="H15" s="270">
        <v>216</v>
      </c>
      <c r="I15" s="269">
        <v>265</v>
      </c>
      <c r="J15" s="22">
        <f t="shared" si="1"/>
        <v>-2</v>
      </c>
      <c r="K15" s="33">
        <f t="shared" si="1"/>
        <v>4</v>
      </c>
      <c r="L15" s="161">
        <f t="shared" si="2"/>
        <v>1.509433962264151E-2</v>
      </c>
      <c r="M15" s="35">
        <f t="shared" si="3"/>
        <v>0.17779246530072704</v>
      </c>
      <c r="N15" s="162">
        <v>1</v>
      </c>
    </row>
    <row r="16" spans="1:49" ht="14.25" x14ac:dyDescent="0.15">
      <c r="A16" s="179" t="s">
        <v>73</v>
      </c>
      <c r="B16" s="268">
        <v>92</v>
      </c>
      <c r="C16" s="269">
        <v>93</v>
      </c>
      <c r="D16" s="268">
        <v>91</v>
      </c>
      <c r="E16" s="269">
        <v>92</v>
      </c>
      <c r="F16" s="22">
        <f t="shared" si="0"/>
        <v>1</v>
      </c>
      <c r="G16" s="33">
        <f t="shared" si="0"/>
        <v>1</v>
      </c>
      <c r="H16" s="270">
        <v>86</v>
      </c>
      <c r="I16" s="269">
        <v>89</v>
      </c>
      <c r="J16" s="22">
        <f t="shared" si="1"/>
        <v>6</v>
      </c>
      <c r="K16" s="33">
        <f t="shared" si="1"/>
        <v>4</v>
      </c>
      <c r="L16" s="161">
        <f t="shared" si="2"/>
        <v>4.49438202247191E-2</v>
      </c>
      <c r="M16" s="35">
        <f t="shared" si="3"/>
        <v>6.1467283542630535E-2</v>
      </c>
      <c r="N16" s="162">
        <v>1</v>
      </c>
    </row>
    <row r="17" spans="1:14" ht="14.25" x14ac:dyDescent="0.15">
      <c r="A17" s="179" t="s">
        <v>228</v>
      </c>
      <c r="B17" s="268">
        <v>1</v>
      </c>
      <c r="C17" s="269">
        <v>1</v>
      </c>
      <c r="D17" s="268" t="s">
        <v>217</v>
      </c>
      <c r="E17" s="269" t="s">
        <v>217</v>
      </c>
      <c r="F17" s="22">
        <f t="shared" si="0"/>
        <v>1</v>
      </c>
      <c r="G17" s="33">
        <f t="shared" si="0"/>
        <v>1</v>
      </c>
      <c r="H17" s="270" t="s">
        <v>217</v>
      </c>
      <c r="I17" s="269" t="s">
        <v>217</v>
      </c>
      <c r="J17" s="22">
        <f t="shared" si="1"/>
        <v>1</v>
      </c>
      <c r="K17" s="33">
        <f t="shared" si="1"/>
        <v>1</v>
      </c>
      <c r="L17" s="161">
        <f t="shared" si="2"/>
        <v>0</v>
      </c>
      <c r="M17" s="35">
        <f t="shared" si="3"/>
        <v>6.6093853271645734E-4</v>
      </c>
      <c r="N17" s="162">
        <v>2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70">
        <v>1</v>
      </c>
      <c r="I18" s="269">
        <v>2</v>
      </c>
      <c r="J18" s="22">
        <f t="shared" si="1"/>
        <v>0</v>
      </c>
      <c r="K18" s="33">
        <f t="shared" si="1"/>
        <v>0</v>
      </c>
      <c r="L18" s="161">
        <f t="shared" si="2"/>
        <v>0</v>
      </c>
      <c r="M18" s="35">
        <f t="shared" si="3"/>
        <v>1.3218770654329147E-3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6.6093853271645734E-4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6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6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1.3218770654329147E-3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 t="s">
        <v>217</v>
      </c>
      <c r="I21" s="269" t="s">
        <v>217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6.6093853271645734E-4</v>
      </c>
      <c r="N22" s="162">
        <v>3</v>
      </c>
    </row>
    <row r="23" spans="1:14" ht="14.25" x14ac:dyDescent="0.15">
      <c r="A23" s="179" t="s">
        <v>150</v>
      </c>
      <c r="B23" s="268">
        <v>12</v>
      </c>
      <c r="C23" s="269">
        <v>13</v>
      </c>
      <c r="D23" s="268">
        <v>12</v>
      </c>
      <c r="E23" s="269">
        <v>12</v>
      </c>
      <c r="F23" s="22">
        <f t="shared" si="4"/>
        <v>0</v>
      </c>
      <c r="G23" s="33">
        <f t="shared" si="4"/>
        <v>1</v>
      </c>
      <c r="H23" s="270">
        <v>13</v>
      </c>
      <c r="I23" s="269">
        <v>13</v>
      </c>
      <c r="J23" s="22">
        <f t="shared" si="5"/>
        <v>-1</v>
      </c>
      <c r="K23" s="33">
        <f t="shared" si="5"/>
        <v>0</v>
      </c>
      <c r="L23" s="161">
        <f t="shared" si="2"/>
        <v>0</v>
      </c>
      <c r="M23" s="35">
        <f t="shared" si="3"/>
        <v>8.5922009253139465E-3</v>
      </c>
      <c r="N23" s="162">
        <v>1</v>
      </c>
    </row>
    <row r="24" spans="1:14" ht="14.25" x14ac:dyDescent="0.15">
      <c r="A24" s="181" t="s">
        <v>151</v>
      </c>
      <c r="B24" s="268">
        <v>96</v>
      </c>
      <c r="C24" s="269">
        <v>97</v>
      </c>
      <c r="D24" s="268">
        <v>93</v>
      </c>
      <c r="E24" s="269">
        <v>94</v>
      </c>
      <c r="F24" s="22">
        <f t="shared" si="4"/>
        <v>3</v>
      </c>
      <c r="G24" s="33">
        <f t="shared" si="4"/>
        <v>3</v>
      </c>
      <c r="H24" s="270">
        <v>82</v>
      </c>
      <c r="I24" s="269">
        <v>82</v>
      </c>
      <c r="J24" s="22">
        <f t="shared" si="5"/>
        <v>14</v>
      </c>
      <c r="K24" s="33">
        <f t="shared" si="5"/>
        <v>15</v>
      </c>
      <c r="L24" s="161">
        <f t="shared" si="2"/>
        <v>0.18292682926829268</v>
      </c>
      <c r="M24" s="35">
        <f t="shared" si="3"/>
        <v>6.4111037673496366E-2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 t="s">
        <v>217</v>
      </c>
      <c r="E25" s="269" t="s">
        <v>217</v>
      </c>
      <c r="F25" s="22">
        <f t="shared" si="4"/>
        <v>1</v>
      </c>
      <c r="G25" s="33">
        <f t="shared" si="4"/>
        <v>1</v>
      </c>
      <c r="H25" s="270">
        <v>1</v>
      </c>
      <c r="I25" s="269">
        <v>1</v>
      </c>
      <c r="J25" s="22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6.6093853271645734E-4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>
        <v>1</v>
      </c>
      <c r="E26" s="269">
        <v>1</v>
      </c>
      <c r="F26" s="22">
        <f t="shared" si="4"/>
        <v>0</v>
      </c>
      <c r="G26" s="33">
        <f t="shared" si="4"/>
        <v>0</v>
      </c>
      <c r="H26" s="270" t="s">
        <v>217</v>
      </c>
      <c r="I26" s="269" t="s">
        <v>217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6.6093853271645734E-4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6.6093853271645734E-4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3.3046926635822869E-3</v>
      </c>
      <c r="N28" s="162">
        <v>1</v>
      </c>
    </row>
    <row r="29" spans="1:14" ht="14.25" x14ac:dyDescent="0.15">
      <c r="A29" s="179" t="s">
        <v>155</v>
      </c>
      <c r="B29" s="268">
        <v>103</v>
      </c>
      <c r="C29" s="269">
        <v>110</v>
      </c>
      <c r="D29" s="268">
        <v>104</v>
      </c>
      <c r="E29" s="269">
        <v>114</v>
      </c>
      <c r="F29" s="22">
        <f t="shared" si="4"/>
        <v>-1</v>
      </c>
      <c r="G29" s="33">
        <f t="shared" si="4"/>
        <v>-4</v>
      </c>
      <c r="H29" s="270">
        <v>111</v>
      </c>
      <c r="I29" s="269">
        <v>122</v>
      </c>
      <c r="J29" s="22">
        <f t="shared" si="5"/>
        <v>-8</v>
      </c>
      <c r="K29" s="33">
        <f t="shared" si="5"/>
        <v>-12</v>
      </c>
      <c r="L29" s="161">
        <f t="shared" si="2"/>
        <v>-9.8360655737704916E-2</v>
      </c>
      <c r="M29" s="35">
        <f t="shared" si="3"/>
        <v>7.270323859881031E-2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3.3046926635822869E-3</v>
      </c>
      <c r="N30" s="162">
        <v>1</v>
      </c>
    </row>
    <row r="31" spans="1:14" ht="14.25" x14ac:dyDescent="0.15">
      <c r="A31" s="179" t="s">
        <v>157</v>
      </c>
      <c r="B31" s="268">
        <v>1</v>
      </c>
      <c r="C31" s="269">
        <v>1</v>
      </c>
      <c r="D31" s="268">
        <v>1</v>
      </c>
      <c r="E31" s="269">
        <v>1</v>
      </c>
      <c r="F31" s="22">
        <f t="shared" si="4"/>
        <v>0</v>
      </c>
      <c r="G31" s="33">
        <f t="shared" si="4"/>
        <v>0</v>
      </c>
      <c r="H31" s="270" t="s">
        <v>217</v>
      </c>
      <c r="I31" s="269" t="s">
        <v>217</v>
      </c>
      <c r="J31" s="22">
        <f t="shared" si="5"/>
        <v>1</v>
      </c>
      <c r="K31" s="33">
        <f t="shared" si="5"/>
        <v>1</v>
      </c>
      <c r="L31" s="161">
        <f t="shared" si="2"/>
        <v>0</v>
      </c>
      <c r="M31" s="35">
        <f t="shared" si="3"/>
        <v>6.6093853271645734E-4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>
        <v>1</v>
      </c>
      <c r="E32" s="269">
        <v>1</v>
      </c>
      <c r="F32" s="22">
        <f t="shared" si="4"/>
        <v>0</v>
      </c>
      <c r="G32" s="33">
        <f t="shared" si="4"/>
        <v>0</v>
      </c>
      <c r="H32" s="270" t="s">
        <v>217</v>
      </c>
      <c r="I32" s="269" t="s">
        <v>217</v>
      </c>
      <c r="J32" s="22">
        <f t="shared" si="5"/>
        <v>1</v>
      </c>
      <c r="K32" s="33">
        <f t="shared" si="5"/>
        <v>1</v>
      </c>
      <c r="L32" s="161">
        <f t="shared" si="2"/>
        <v>0</v>
      </c>
      <c r="M32" s="35">
        <f t="shared" si="3"/>
        <v>6.6093853271645734E-4</v>
      </c>
      <c r="N32" s="162">
        <v>1</v>
      </c>
    </row>
    <row r="33" spans="1:14" ht="14.25" x14ac:dyDescent="0.15">
      <c r="A33" s="179" t="s">
        <v>159</v>
      </c>
      <c r="B33" s="268">
        <v>10</v>
      </c>
      <c r="C33" s="269">
        <v>16</v>
      </c>
      <c r="D33" s="268">
        <v>10</v>
      </c>
      <c r="E33" s="269">
        <v>16</v>
      </c>
      <c r="F33" s="22">
        <f t="shared" si="4"/>
        <v>0</v>
      </c>
      <c r="G33" s="33">
        <f t="shared" si="4"/>
        <v>0</v>
      </c>
      <c r="H33" s="270">
        <v>4</v>
      </c>
      <c r="I33" s="269">
        <v>10</v>
      </c>
      <c r="J33" s="22">
        <f t="shared" si="5"/>
        <v>6</v>
      </c>
      <c r="K33" s="33">
        <f t="shared" si="5"/>
        <v>6</v>
      </c>
      <c r="L33" s="161">
        <f t="shared" si="2"/>
        <v>0.6</v>
      </c>
      <c r="M33" s="35">
        <f t="shared" si="3"/>
        <v>1.0575016523463317E-2</v>
      </c>
      <c r="N33" s="162">
        <v>1</v>
      </c>
    </row>
    <row r="34" spans="1:14" ht="14.25" x14ac:dyDescent="0.15">
      <c r="A34" s="180" t="s">
        <v>160</v>
      </c>
      <c r="B34" s="268" t="s">
        <v>217</v>
      </c>
      <c r="C34" s="269" t="s">
        <v>217</v>
      </c>
      <c r="D34" s="268" t="s">
        <v>217</v>
      </c>
      <c r="E34" s="269" t="s">
        <v>217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-1</v>
      </c>
      <c r="K34" s="33">
        <f t="shared" si="5"/>
        <v>-1</v>
      </c>
      <c r="L34" s="161">
        <f t="shared" si="2"/>
        <v>-1</v>
      </c>
      <c r="M34" s="35">
        <f t="shared" si="3"/>
        <v>0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 t="s">
        <v>217</v>
      </c>
      <c r="I35" s="269" t="s">
        <v>217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27</v>
      </c>
      <c r="C36" s="269">
        <v>44</v>
      </c>
      <c r="D36" s="268">
        <v>29</v>
      </c>
      <c r="E36" s="269">
        <v>46</v>
      </c>
      <c r="F36" s="22">
        <f t="shared" si="4"/>
        <v>-2</v>
      </c>
      <c r="G36" s="33">
        <f t="shared" si="4"/>
        <v>-2</v>
      </c>
      <c r="H36" s="270">
        <v>22</v>
      </c>
      <c r="I36" s="269">
        <v>36</v>
      </c>
      <c r="J36" s="22">
        <f t="shared" si="5"/>
        <v>5</v>
      </c>
      <c r="K36" s="33">
        <f t="shared" si="5"/>
        <v>8</v>
      </c>
      <c r="L36" s="161">
        <f t="shared" si="2"/>
        <v>0.22222222222222221</v>
      </c>
      <c r="M36" s="35">
        <f t="shared" si="3"/>
        <v>2.9081295439524125E-2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1</v>
      </c>
      <c r="I37" s="269">
        <v>5</v>
      </c>
      <c r="J37" s="22">
        <f t="shared" si="5"/>
        <v>-1</v>
      </c>
      <c r="K37" s="33">
        <f t="shared" si="5"/>
        <v>-1</v>
      </c>
      <c r="L37" s="161">
        <f t="shared" si="2"/>
        <v>-0.2</v>
      </c>
      <c r="M37" s="35">
        <f t="shared" si="3"/>
        <v>2.6437541308658294E-3</v>
      </c>
      <c r="N37" s="162">
        <v>5</v>
      </c>
    </row>
    <row r="38" spans="1:14" ht="14.25" x14ac:dyDescent="0.15">
      <c r="A38" s="179" t="s">
        <v>164</v>
      </c>
      <c r="B38" s="268">
        <v>3</v>
      </c>
      <c r="C38" s="269">
        <v>3</v>
      </c>
      <c r="D38" s="268">
        <v>2</v>
      </c>
      <c r="E38" s="269">
        <v>2</v>
      </c>
      <c r="F38" s="22">
        <f t="shared" si="4"/>
        <v>1</v>
      </c>
      <c r="G38" s="33">
        <f t="shared" si="4"/>
        <v>1</v>
      </c>
      <c r="H38" s="270">
        <v>2</v>
      </c>
      <c r="I38" s="269">
        <v>2</v>
      </c>
      <c r="J38" s="22">
        <f t="shared" si="5"/>
        <v>1</v>
      </c>
      <c r="K38" s="33">
        <f t="shared" si="5"/>
        <v>1</v>
      </c>
      <c r="L38" s="161">
        <f t="shared" si="2"/>
        <v>0.5</v>
      </c>
      <c r="M38" s="35">
        <f t="shared" si="3"/>
        <v>1.9828155981493722E-3</v>
      </c>
      <c r="N38" s="162">
        <v>5</v>
      </c>
    </row>
    <row r="39" spans="1:14" ht="14.25" x14ac:dyDescent="0.15">
      <c r="A39" s="179" t="s">
        <v>165</v>
      </c>
      <c r="B39" s="268">
        <v>283</v>
      </c>
      <c r="C39" s="269">
        <v>347</v>
      </c>
      <c r="D39" s="268">
        <v>281</v>
      </c>
      <c r="E39" s="269">
        <v>345</v>
      </c>
      <c r="F39" s="22">
        <f t="shared" si="4"/>
        <v>2</v>
      </c>
      <c r="G39" s="33">
        <f t="shared" si="4"/>
        <v>2</v>
      </c>
      <c r="H39" s="270">
        <v>283</v>
      </c>
      <c r="I39" s="269">
        <v>345</v>
      </c>
      <c r="J39" s="22">
        <f t="shared" si="5"/>
        <v>0</v>
      </c>
      <c r="K39" s="33">
        <f t="shared" si="5"/>
        <v>2</v>
      </c>
      <c r="L39" s="161">
        <f t="shared" si="2"/>
        <v>5.7971014492753624E-3</v>
      </c>
      <c r="M39" s="35">
        <f t="shared" si="3"/>
        <v>0.22934567085261071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 t="s">
        <v>217</v>
      </c>
      <c r="I40" s="269" t="s">
        <v>217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6.6093853271645734E-4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 t="s">
        <v>217</v>
      </c>
      <c r="I42" s="269" t="s">
        <v>217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 t="s">
        <v>217</v>
      </c>
      <c r="I43" s="269" t="s">
        <v>217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6.6093853271645734E-4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 t="s">
        <v>217</v>
      </c>
      <c r="I45" s="269" t="s">
        <v>217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 t="s">
        <v>217</v>
      </c>
      <c r="I46" s="269" t="s">
        <v>217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26</v>
      </c>
      <c r="C47" s="269">
        <v>28</v>
      </c>
      <c r="D47" s="268">
        <v>24</v>
      </c>
      <c r="E47" s="269">
        <v>26</v>
      </c>
      <c r="F47" s="22">
        <f t="shared" si="4"/>
        <v>2</v>
      </c>
      <c r="G47" s="33">
        <f t="shared" si="4"/>
        <v>2</v>
      </c>
      <c r="H47" s="270">
        <v>21</v>
      </c>
      <c r="I47" s="269">
        <v>23</v>
      </c>
      <c r="J47" s="22">
        <f t="shared" si="5"/>
        <v>5</v>
      </c>
      <c r="K47" s="33">
        <f t="shared" si="5"/>
        <v>5</v>
      </c>
      <c r="L47" s="161">
        <f t="shared" si="2"/>
        <v>0.21739130434782608</v>
      </c>
      <c r="M47" s="35">
        <f t="shared" si="3"/>
        <v>1.8506278916060808E-2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 t="s">
        <v>217</v>
      </c>
      <c r="I48" s="269" t="s">
        <v>217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4</v>
      </c>
      <c r="I49" s="269">
        <v>4</v>
      </c>
      <c r="J49" s="22">
        <f t="shared" si="5"/>
        <v>0</v>
      </c>
      <c r="K49" s="33">
        <f t="shared" si="5"/>
        <v>0</v>
      </c>
      <c r="L49" s="161">
        <f t="shared" si="2"/>
        <v>0</v>
      </c>
      <c r="M49" s="35">
        <f t="shared" si="3"/>
        <v>2.6437541308658294E-3</v>
      </c>
      <c r="N49" s="162">
        <v>2</v>
      </c>
    </row>
    <row r="50" spans="1:35" ht="14.25" x14ac:dyDescent="0.15">
      <c r="A50" s="179" t="s">
        <v>175</v>
      </c>
      <c r="B50" s="268">
        <v>15</v>
      </c>
      <c r="C50" s="269">
        <v>16</v>
      </c>
      <c r="D50" s="268">
        <v>15</v>
      </c>
      <c r="E50" s="269">
        <v>16</v>
      </c>
      <c r="F50" s="22">
        <f t="shared" si="4"/>
        <v>0</v>
      </c>
      <c r="G50" s="33">
        <f t="shared" si="4"/>
        <v>0</v>
      </c>
      <c r="H50" s="270">
        <v>19</v>
      </c>
      <c r="I50" s="269">
        <v>26</v>
      </c>
      <c r="J50" s="22">
        <f t="shared" si="5"/>
        <v>-4</v>
      </c>
      <c r="K50" s="33">
        <f t="shared" si="5"/>
        <v>-10</v>
      </c>
      <c r="L50" s="161">
        <f t="shared" si="2"/>
        <v>-0.38461538461538464</v>
      </c>
      <c r="M50" s="35">
        <f t="shared" si="3"/>
        <v>1.0575016523463317E-2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 t="s">
        <v>217</v>
      </c>
      <c r="I51" s="269" t="s">
        <v>217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 t="s">
        <v>217</v>
      </c>
      <c r="I52" s="269" t="s">
        <v>217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6.6093853271645734E-4</v>
      </c>
      <c r="N53" s="162">
        <v>5</v>
      </c>
    </row>
    <row r="54" spans="1:35" ht="14.25" x14ac:dyDescent="0.15">
      <c r="A54" s="179" t="s">
        <v>178</v>
      </c>
      <c r="B54" s="268">
        <v>162</v>
      </c>
      <c r="C54" s="269">
        <v>179</v>
      </c>
      <c r="D54" s="268">
        <v>167</v>
      </c>
      <c r="E54" s="269">
        <v>182</v>
      </c>
      <c r="F54" s="22">
        <f t="shared" si="4"/>
        <v>-5</v>
      </c>
      <c r="G54" s="33">
        <f t="shared" si="4"/>
        <v>-3</v>
      </c>
      <c r="H54" s="270">
        <v>157</v>
      </c>
      <c r="I54" s="269">
        <v>174</v>
      </c>
      <c r="J54" s="22">
        <f t="shared" si="5"/>
        <v>5</v>
      </c>
      <c r="K54" s="33">
        <f t="shared" si="5"/>
        <v>5</v>
      </c>
      <c r="L54" s="161">
        <f t="shared" si="2"/>
        <v>2.8735632183908046E-2</v>
      </c>
      <c r="M54" s="35">
        <f t="shared" si="3"/>
        <v>0.11830799735624586</v>
      </c>
      <c r="N54" s="187">
        <v>1</v>
      </c>
    </row>
    <row r="55" spans="1:35" ht="14.25" x14ac:dyDescent="0.15">
      <c r="A55" s="296" t="s">
        <v>224</v>
      </c>
      <c r="B55" s="268">
        <v>1</v>
      </c>
      <c r="C55" s="269">
        <v>1</v>
      </c>
      <c r="D55" s="268">
        <v>1</v>
      </c>
      <c r="E55" s="269">
        <v>1</v>
      </c>
      <c r="F55" s="22">
        <f>B55-D55</f>
        <v>0</v>
      </c>
      <c r="G55" s="33">
        <f>C55-E55</f>
        <v>0</v>
      </c>
      <c r="H55" s="270" t="s">
        <v>217</v>
      </c>
      <c r="I55" s="269" t="s">
        <v>217</v>
      </c>
      <c r="J55" s="22">
        <f>B55-H55</f>
        <v>1</v>
      </c>
      <c r="K55" s="33">
        <f>C55-I55</f>
        <v>1</v>
      </c>
      <c r="L55" s="161">
        <f>IF(ISERROR(K55/I55),0,K55/I55)</f>
        <v>0</v>
      </c>
      <c r="M55" s="35">
        <f>C55/$C$57</f>
        <v>6.6093853271645734E-4</v>
      </c>
      <c r="N55" s="187">
        <v>5</v>
      </c>
    </row>
    <row r="56" spans="1:35" ht="15" thickBot="1" x14ac:dyDescent="0.2">
      <c r="A56" s="271" t="s">
        <v>88</v>
      </c>
      <c r="B56" s="305">
        <v>1</v>
      </c>
      <c r="C56" s="306">
        <v>2</v>
      </c>
      <c r="D56" s="272">
        <v>1</v>
      </c>
      <c r="E56" s="273">
        <v>1</v>
      </c>
      <c r="F56" s="274">
        <f t="shared" si="4"/>
        <v>0</v>
      </c>
      <c r="G56" s="275">
        <f t="shared" si="4"/>
        <v>1</v>
      </c>
      <c r="H56" s="276">
        <v>1</v>
      </c>
      <c r="I56" s="273">
        <v>1</v>
      </c>
      <c r="J56" s="274">
        <f t="shared" si="5"/>
        <v>0</v>
      </c>
      <c r="K56" s="275">
        <f t="shared" si="5"/>
        <v>1</v>
      </c>
      <c r="L56" s="161">
        <f t="shared" si="2"/>
        <v>1</v>
      </c>
      <c r="M56" s="35">
        <f t="shared" si="3"/>
        <v>1.3218770654329147E-3</v>
      </c>
      <c r="N56" s="192">
        <v>0</v>
      </c>
    </row>
    <row r="57" spans="1:35" ht="15" thickBot="1" x14ac:dyDescent="0.2">
      <c r="A57" s="193" t="s">
        <v>53</v>
      </c>
      <c r="B57" s="226">
        <f>SUM(B4:B56)</f>
        <v>1240</v>
      </c>
      <c r="C57" s="265">
        <f>SUM(C4:C56)</f>
        <v>1513</v>
      </c>
      <c r="D57" s="226">
        <f>SUM(D4:D56)</f>
        <v>1242</v>
      </c>
      <c r="E57" s="265">
        <f>SUM(E4:E56)</f>
        <v>1512</v>
      </c>
      <c r="F57" s="44">
        <f>B57-D57</f>
        <v>-2</v>
      </c>
      <c r="G57" s="146">
        <f>C57-E57</f>
        <v>1</v>
      </c>
      <c r="H57" s="43">
        <v>1211</v>
      </c>
      <c r="I57" s="266">
        <v>1490</v>
      </c>
      <c r="J57" s="44">
        <f>B57-H57</f>
        <v>29</v>
      </c>
      <c r="K57" s="146">
        <f>C57-I57</f>
        <v>23</v>
      </c>
      <c r="L57" s="228">
        <f>IF(ISERROR(K57/I57),0,K57/I57)</f>
        <v>1.5436241610738255E-2</v>
      </c>
      <c r="M57" s="195">
        <f>C57/$C$57</f>
        <v>1</v>
      </c>
      <c r="N57" s="7"/>
    </row>
    <row r="58" spans="1:35" ht="12.75" customHeight="1" x14ac:dyDescent="0.15">
      <c r="A58" s="222"/>
      <c r="B58" s="223"/>
      <c r="M58" s="196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2"/>
      <c r="B63" s="223"/>
    </row>
    <row r="64" spans="1:35" ht="14.25" x14ac:dyDescent="0.15">
      <c r="A64" s="224"/>
      <c r="B64" s="222"/>
      <c r="C64" s="222"/>
      <c r="D64" s="222"/>
      <c r="E64" s="224"/>
      <c r="F64" s="224"/>
      <c r="G64" s="222"/>
      <c r="H64" s="224"/>
      <c r="I64" s="357"/>
      <c r="J64" s="357"/>
      <c r="K64" s="357"/>
      <c r="L64" s="357"/>
      <c r="M64" s="357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358"/>
      <c r="AH64" s="359"/>
      <c r="AI64" s="359"/>
    </row>
    <row r="65" spans="1:35" ht="14.25" x14ac:dyDescent="0.15">
      <c r="A65" s="224"/>
      <c r="B65" s="360"/>
      <c r="C65" s="360"/>
      <c r="D65" s="360"/>
      <c r="E65" s="360"/>
      <c r="F65" s="361"/>
      <c r="G65" s="361"/>
      <c r="H65" s="360"/>
      <c r="I65" s="360"/>
      <c r="J65" s="361"/>
      <c r="K65" s="361"/>
      <c r="L65" s="234"/>
      <c r="M65" s="235"/>
      <c r="N65" s="236"/>
      <c r="O65" s="224"/>
      <c r="P65" s="358"/>
      <c r="Q65" s="359"/>
      <c r="R65" s="359"/>
      <c r="S65" s="358"/>
      <c r="T65" s="358"/>
      <c r="U65" s="359"/>
      <c r="V65" s="362"/>
      <c r="W65" s="358"/>
      <c r="X65" s="358"/>
      <c r="Y65" s="358"/>
      <c r="Z65" s="358"/>
      <c r="AA65" s="358"/>
      <c r="AB65" s="358"/>
      <c r="AC65" s="362"/>
      <c r="AD65" s="362"/>
      <c r="AE65" s="359"/>
      <c r="AF65" s="359"/>
      <c r="AG65" s="358"/>
      <c r="AH65" s="237"/>
      <c r="AI65" s="238"/>
    </row>
    <row r="66" spans="1:35" ht="14.25" x14ac:dyDescent="0.15">
      <c r="A66" s="239"/>
      <c r="B66" s="240"/>
      <c r="C66" s="241"/>
      <c r="D66" s="240"/>
      <c r="E66" s="241"/>
      <c r="F66" s="242"/>
      <c r="G66" s="243"/>
      <c r="H66" s="240"/>
      <c r="I66" s="241"/>
      <c r="J66" s="242"/>
      <c r="K66" s="243"/>
      <c r="L66" s="234"/>
      <c r="M66" s="235"/>
      <c r="N66" s="244"/>
      <c r="O66" s="224"/>
      <c r="P66" s="358"/>
      <c r="Q66" s="237"/>
      <c r="R66" s="238"/>
      <c r="S66" s="237"/>
      <c r="T66" s="238"/>
      <c r="U66" s="237"/>
      <c r="V66" s="238"/>
      <c r="W66" s="237"/>
      <c r="X66" s="238"/>
      <c r="Y66" s="237"/>
      <c r="Z66" s="238"/>
      <c r="AA66" s="237"/>
      <c r="AB66" s="238"/>
      <c r="AC66" s="237"/>
      <c r="AD66" s="238"/>
      <c r="AE66" s="233"/>
      <c r="AF66" s="233"/>
      <c r="AG66" s="358"/>
      <c r="AH66" s="359"/>
      <c r="AI66" s="359"/>
    </row>
    <row r="67" spans="1:35" ht="14.25" x14ac:dyDescent="0.15">
      <c r="A67" s="245"/>
      <c r="B67" s="231"/>
      <c r="C67" s="231"/>
      <c r="D67" s="231"/>
      <c r="E67" s="246"/>
      <c r="F67" s="231"/>
      <c r="G67" s="246"/>
      <c r="H67" s="231"/>
      <c r="I67" s="246"/>
      <c r="J67" s="231"/>
      <c r="K67" s="246"/>
      <c r="L67" s="247"/>
      <c r="M67" s="248"/>
      <c r="N67" s="100"/>
      <c r="O67" s="224"/>
      <c r="P67" s="249"/>
      <c r="Q67" s="250"/>
      <c r="R67" s="250"/>
      <c r="S67" s="250"/>
      <c r="T67" s="250"/>
      <c r="U67" s="250"/>
      <c r="V67" s="250"/>
      <c r="W67" s="250"/>
      <c r="X67" s="250"/>
      <c r="Y67" s="250"/>
      <c r="Z67" s="251"/>
      <c r="AA67" s="250"/>
      <c r="AB67" s="250"/>
      <c r="AC67" s="250"/>
      <c r="AD67" s="251"/>
      <c r="AE67" s="252"/>
      <c r="AF67" s="253"/>
      <c r="AG67" s="358"/>
      <c r="AH67" s="237"/>
      <c r="AI67" s="238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54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49"/>
      <c r="AH68" s="250"/>
      <c r="AI68" s="250"/>
    </row>
    <row r="69" spans="1:35" ht="14.25" x14ac:dyDescent="0.15">
      <c r="A69" s="245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54"/>
      <c r="AH69" s="255"/>
      <c r="AI69" s="255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50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56"/>
      <c r="AI71" s="250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56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7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8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7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9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7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9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7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8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9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7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9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7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9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7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8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57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45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57"/>
      <c r="B118" s="231"/>
      <c r="C118" s="231"/>
      <c r="D118" s="222"/>
      <c r="E118" s="223"/>
      <c r="F118" s="222"/>
      <c r="G118" s="223"/>
      <c r="H118" s="222"/>
      <c r="I118" s="223"/>
      <c r="J118" s="222"/>
      <c r="K118" s="223"/>
      <c r="L118" s="247"/>
      <c r="M118" s="232"/>
      <c r="N118" s="100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60"/>
      <c r="C119" s="261"/>
      <c r="D119" s="260"/>
      <c r="E119" s="261"/>
      <c r="F119" s="222"/>
      <c r="G119" s="223"/>
      <c r="H119" s="260"/>
      <c r="I119" s="261"/>
      <c r="J119" s="222"/>
      <c r="K119" s="223"/>
      <c r="L119" s="247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32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  <row r="125" spans="1:35" ht="14.25" x14ac:dyDescent="0.15">
      <c r="A125" s="222"/>
      <c r="B125" s="223"/>
      <c r="C125" s="224"/>
      <c r="D125" s="224"/>
      <c r="E125" s="224"/>
      <c r="F125" s="224"/>
      <c r="G125" s="224"/>
      <c r="H125" s="224"/>
      <c r="I125" s="224"/>
      <c r="J125" s="224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</row>
  </sheetData>
  <mergeCells count="52">
    <mergeCell ref="AC65:AD65"/>
    <mergeCell ref="AE65:AF65"/>
    <mergeCell ref="AG66:AG67"/>
    <mergeCell ref="AH66:AI66"/>
    <mergeCell ref="Q65:R65"/>
    <mergeCell ref="S65:T65"/>
    <mergeCell ref="U65:V65"/>
    <mergeCell ref="W65:X65"/>
    <mergeCell ref="Y65:Z65"/>
    <mergeCell ref="AA65:AB65"/>
    <mergeCell ref="AV3:AW3"/>
    <mergeCell ref="I64:M64"/>
    <mergeCell ref="AG64:AG65"/>
    <mergeCell ref="AH64:AI64"/>
    <mergeCell ref="B65:C65"/>
    <mergeCell ref="D65:E65"/>
    <mergeCell ref="F65:G65"/>
    <mergeCell ref="H65:I65"/>
    <mergeCell ref="J65:K65"/>
    <mergeCell ref="P65:P66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7" right="0.7" top="0.75" bottom="0.75" header="0.3" footer="0.3"/>
  <pageSetup paperSize="9" scale="84" fitToWidth="0" orientation="portrait" horizontalDpi="4294967293" verticalDpi="4294967293" r:id="rId1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5556-EBA9-4A04-990F-19E65C919D7C}">
  <sheetPr>
    <pageSetUpPr fitToPage="1"/>
  </sheetPr>
  <dimension ref="A1:AW125"/>
  <sheetViews>
    <sheetView zoomScale="120" zoomScaleNormal="120" workbookViewId="0">
      <selection activeCell="I5" sqref="I5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226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45901</v>
      </c>
      <c r="C2" s="344"/>
      <c r="D2" s="343">
        <v>45870</v>
      </c>
      <c r="E2" s="344"/>
      <c r="F2" s="345" t="s">
        <v>3</v>
      </c>
      <c r="G2" s="346"/>
      <c r="H2" s="343">
        <v>45536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C4/$C$57</f>
        <v>6.6137566137566134E-4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125">
        <v>1</v>
      </c>
      <c r="C5" s="262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C5/$C$57</f>
        <v>1.3227513227513227E-3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COUNTIFS($C$4:$C$56,"&gt;0",$N$4:$N$56,"=1")</f>
        <v>18</v>
      </c>
      <c r="AI5" s="163">
        <f>SUMIFS(C4:C56,N4:N56,"1")</f>
        <v>1277</v>
      </c>
      <c r="AJ5" s="163">
        <f>COUNTIFS($C$4:$C$56,"&gt;0",$N$4:$N$56,"=2")</f>
        <v>7</v>
      </c>
      <c r="AK5" s="163">
        <f>SUMIFS($C$4:$C$56,$N$4:$N$56,"2")</f>
        <v>12</v>
      </c>
      <c r="AL5" s="163">
        <f>COUNTIFS($N$4:$N$56,"=3",$C$4:$C$56,"&gt;0")</f>
        <v>1</v>
      </c>
      <c r="AM5" s="163">
        <f>SUMIFS($C$4:$C$56,$N$4:$N$56,"3")</f>
        <v>1</v>
      </c>
      <c r="AN5" s="163">
        <f>COUNTIFS($N$4:$N$56,"=4",$C$4:$C$56,"&gt;0")</f>
        <v>3</v>
      </c>
      <c r="AO5" s="163">
        <f>SUMIFS($C$4:$C$56,$N$4:$N$56,"4")</f>
        <v>18</v>
      </c>
      <c r="AP5" s="163">
        <f>COUNTIFS($N$4:$N$56,"=5",$C$4:$C$56,"&gt;0")</f>
        <v>8</v>
      </c>
      <c r="AQ5" s="163">
        <f>SUMIFS($C$4:$C$56,$N$4:$N$56,"5")</f>
        <v>199</v>
      </c>
      <c r="AR5" s="163">
        <f>COUNTIFS($N$4:$N$56,"=6",$C$4:$C$56,"&gt;0")</f>
        <v>1</v>
      </c>
      <c r="AS5" s="163">
        <f>SUMIFS($C$4:$C$56,$N$4:$N$56,"6")</f>
        <v>4</v>
      </c>
      <c r="AT5" s="167">
        <f>AH5+AJ5+AL5+AN5+AP5+AR5</f>
        <v>38</v>
      </c>
      <c r="AU5" s="168">
        <f>AI5+AK5+AM5+AO5+AQ5+AS5+1</f>
        <v>1512</v>
      </c>
      <c r="AV5" s="263">
        <v>759</v>
      </c>
      <c r="AW5" s="264">
        <v>753</v>
      </c>
    </row>
    <row r="6" spans="1:49" ht="15" thickBot="1" x14ac:dyDescent="0.2">
      <c r="A6" s="176" t="s">
        <v>84</v>
      </c>
      <c r="B6" s="125">
        <v>4</v>
      </c>
      <c r="C6" s="262">
        <v>4</v>
      </c>
      <c r="D6" s="268">
        <v>4</v>
      </c>
      <c r="E6" s="269">
        <v>4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C6/$C$57</f>
        <v>2.6455026455026454E-3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0.47368421052631576</v>
      </c>
      <c r="AI6" s="59">
        <f>AI5/AU5</f>
        <v>0.84457671957671954</v>
      </c>
      <c r="AJ6" s="60">
        <f>AJ5/AT5</f>
        <v>0.18421052631578946</v>
      </c>
      <c r="AK6" s="60">
        <f>AK5/AU5</f>
        <v>7.9365079365079361E-3</v>
      </c>
      <c r="AL6" s="59">
        <f>AL5/AT5</f>
        <v>2.6315789473684209E-2</v>
      </c>
      <c r="AM6" s="59">
        <f>AM5/AU5</f>
        <v>6.6137566137566134E-4</v>
      </c>
      <c r="AN6" s="60">
        <f>AN5/AT5</f>
        <v>7.8947368421052627E-2</v>
      </c>
      <c r="AO6" s="60">
        <f>AO5/AU5</f>
        <v>1.1904761904761904E-2</v>
      </c>
      <c r="AP6" s="59">
        <f>AP5/AT5</f>
        <v>0.21052631578947367</v>
      </c>
      <c r="AQ6" s="59">
        <f>AQ5/AU5</f>
        <v>0.13161375661375663</v>
      </c>
      <c r="AR6" s="60">
        <f>AR5/AT5</f>
        <v>2.6315789473684209E-2</v>
      </c>
      <c r="AS6" s="173">
        <f>AS5/AU5</f>
        <v>2.6455026455026454E-3</v>
      </c>
      <c r="AT6" s="174">
        <f>AH6+AJ6+AL6+AN6+AP6+AR6</f>
        <v>0.99999999999999989</v>
      </c>
      <c r="AU6" s="175">
        <f>AI6+AK6+AM6+AO6+AQ6+AS6</f>
        <v>0.9993386243386243</v>
      </c>
      <c r="AV6" s="63">
        <f>AV5/AU5</f>
        <v>0.50198412698412698</v>
      </c>
      <c r="AW6" s="64">
        <f>AW5/AU5</f>
        <v>0.49801587301587302</v>
      </c>
    </row>
    <row r="7" spans="1:49" ht="15" thickBot="1" x14ac:dyDescent="0.2">
      <c r="A7" s="179" t="s">
        <v>137</v>
      </c>
      <c r="B7" s="125" t="s">
        <v>217</v>
      </c>
      <c r="C7" s="262" t="s">
        <v>217</v>
      </c>
      <c r="D7" s="268" t="s">
        <v>217</v>
      </c>
      <c r="E7" s="269" t="s">
        <v>217</v>
      </c>
      <c r="F7" s="22">
        <f t="shared" si="0"/>
        <v>0</v>
      </c>
      <c r="G7" s="33">
        <f t="shared" si="0"/>
        <v>0</v>
      </c>
      <c r="H7" s="270">
        <v>2</v>
      </c>
      <c r="I7" s="269">
        <v>2</v>
      </c>
      <c r="J7" s="22">
        <f t="shared" si="1"/>
        <v>-2</v>
      </c>
      <c r="K7" s="33">
        <f t="shared" si="1"/>
        <v>-2</v>
      </c>
      <c r="L7" s="161">
        <f t="shared" ref="L7:L56" si="2">IF(ISERROR(K7/I7),0,K7/I7)</f>
        <v>-1</v>
      </c>
      <c r="M7" s="35">
        <f t="shared" ref="M7:M56" si="3">C7/$C$57</f>
        <v>0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5" thickBot="1" x14ac:dyDescent="0.2">
      <c r="A8" s="179" t="s">
        <v>193</v>
      </c>
      <c r="B8" s="125">
        <v>1</v>
      </c>
      <c r="C8" s="262">
        <v>2</v>
      </c>
      <c r="D8" s="268">
        <v>1</v>
      </c>
      <c r="E8" s="269">
        <v>2</v>
      </c>
      <c r="F8" s="22">
        <f t="shared" si="0"/>
        <v>0</v>
      </c>
      <c r="G8" s="33">
        <f t="shared" si="0"/>
        <v>0</v>
      </c>
      <c r="H8" s="270">
        <v>0</v>
      </c>
      <c r="I8" s="269">
        <v>0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1.3227513227513227E-3</v>
      </c>
      <c r="N8" s="162">
        <v>5</v>
      </c>
      <c r="Q8" s="177"/>
      <c r="R8" s="178"/>
      <c r="AH8" s="177"/>
      <c r="AI8" s="178"/>
      <c r="AJ8" s="177"/>
    </row>
    <row r="9" spans="1:49" ht="15" thickBot="1" x14ac:dyDescent="0.2">
      <c r="A9" s="179" t="s">
        <v>138</v>
      </c>
      <c r="B9" s="125">
        <v>113</v>
      </c>
      <c r="C9" s="262">
        <v>186</v>
      </c>
      <c r="D9" s="268">
        <v>114</v>
      </c>
      <c r="E9" s="269">
        <v>188</v>
      </c>
      <c r="F9" s="22">
        <f t="shared" si="0"/>
        <v>-1</v>
      </c>
      <c r="G9" s="33">
        <f t="shared" si="0"/>
        <v>-2</v>
      </c>
      <c r="H9" s="270">
        <v>118</v>
      </c>
      <c r="I9" s="269">
        <v>203</v>
      </c>
      <c r="J9" s="22">
        <f t="shared" si="1"/>
        <v>-5</v>
      </c>
      <c r="K9" s="33">
        <f t="shared" si="1"/>
        <v>-17</v>
      </c>
      <c r="L9" s="161">
        <f t="shared" si="2"/>
        <v>-8.3743842364532015E-2</v>
      </c>
      <c r="M9" s="35">
        <f t="shared" si="3"/>
        <v>0.12301587301587301</v>
      </c>
      <c r="N9" s="162">
        <v>5</v>
      </c>
      <c r="P9" s="127"/>
      <c r="Q9" s="177"/>
    </row>
    <row r="10" spans="1:49" ht="15" thickBot="1" x14ac:dyDescent="0.2">
      <c r="A10" s="179" t="s">
        <v>139</v>
      </c>
      <c r="B10" s="125">
        <v>23</v>
      </c>
      <c r="C10" s="262">
        <v>23</v>
      </c>
      <c r="D10" s="268">
        <v>21</v>
      </c>
      <c r="E10" s="269">
        <v>21</v>
      </c>
      <c r="F10" s="22">
        <f t="shared" si="0"/>
        <v>2</v>
      </c>
      <c r="G10" s="33">
        <f t="shared" si="0"/>
        <v>2</v>
      </c>
      <c r="H10" s="270">
        <v>18</v>
      </c>
      <c r="I10" s="269">
        <v>18</v>
      </c>
      <c r="J10" s="22">
        <f t="shared" si="1"/>
        <v>5</v>
      </c>
      <c r="K10" s="33">
        <f t="shared" si="1"/>
        <v>5</v>
      </c>
      <c r="L10" s="161">
        <f t="shared" si="2"/>
        <v>0.27777777777777779</v>
      </c>
      <c r="M10" s="35">
        <f t="shared" si="3"/>
        <v>1.5211640211640211E-2</v>
      </c>
      <c r="N10" s="162">
        <v>1</v>
      </c>
    </row>
    <row r="11" spans="1:49" ht="15" thickBot="1" x14ac:dyDescent="0.2">
      <c r="A11" s="180" t="s">
        <v>208</v>
      </c>
      <c r="B11" s="125">
        <v>13</v>
      </c>
      <c r="C11" s="262">
        <v>30</v>
      </c>
      <c r="D11" s="268">
        <v>12</v>
      </c>
      <c r="E11" s="269">
        <v>26</v>
      </c>
      <c r="F11" s="22">
        <f t="shared" si="0"/>
        <v>1</v>
      </c>
      <c r="G11" s="33">
        <f t="shared" si="0"/>
        <v>4</v>
      </c>
      <c r="H11" s="270">
        <v>9</v>
      </c>
      <c r="I11" s="269">
        <v>24</v>
      </c>
      <c r="J11" s="22">
        <f t="shared" si="1"/>
        <v>4</v>
      </c>
      <c r="K11" s="33">
        <f t="shared" si="1"/>
        <v>6</v>
      </c>
      <c r="L11" s="161">
        <f t="shared" si="2"/>
        <v>0.25</v>
      </c>
      <c r="M11" s="35">
        <f t="shared" si="3"/>
        <v>1.984126984126984E-2</v>
      </c>
      <c r="N11" s="162">
        <v>1</v>
      </c>
    </row>
    <row r="12" spans="1:49" ht="15" thickBot="1" x14ac:dyDescent="0.2">
      <c r="A12" s="179" t="s">
        <v>141</v>
      </c>
      <c r="B12" s="125">
        <v>6</v>
      </c>
      <c r="C12" s="262">
        <v>6</v>
      </c>
      <c r="D12" s="268">
        <v>6</v>
      </c>
      <c r="E12" s="269">
        <v>6</v>
      </c>
      <c r="F12" s="22">
        <f t="shared" si="0"/>
        <v>0</v>
      </c>
      <c r="G12" s="33">
        <f t="shared" si="0"/>
        <v>0</v>
      </c>
      <c r="H12" s="270">
        <v>8</v>
      </c>
      <c r="I12" s="269">
        <v>8</v>
      </c>
      <c r="J12" s="22">
        <f t="shared" si="1"/>
        <v>-2</v>
      </c>
      <c r="K12" s="33">
        <f t="shared" si="1"/>
        <v>-2</v>
      </c>
      <c r="L12" s="161">
        <f t="shared" si="2"/>
        <v>-0.25</v>
      </c>
      <c r="M12" s="35">
        <f t="shared" si="3"/>
        <v>3.968253968253968E-3</v>
      </c>
      <c r="N12" s="162">
        <v>1</v>
      </c>
    </row>
    <row r="13" spans="1:49" ht="15" thickBot="1" x14ac:dyDescent="0.2">
      <c r="A13" s="179" t="s">
        <v>142</v>
      </c>
      <c r="B13" s="125">
        <v>1</v>
      </c>
      <c r="C13" s="262">
        <v>1</v>
      </c>
      <c r="D13" s="268">
        <v>1</v>
      </c>
      <c r="E13" s="269">
        <v>1</v>
      </c>
      <c r="F13" s="22">
        <f t="shared" si="0"/>
        <v>0</v>
      </c>
      <c r="G13" s="33">
        <f t="shared" si="0"/>
        <v>0</v>
      </c>
      <c r="H13" s="270">
        <v>0</v>
      </c>
      <c r="I13" s="269">
        <v>0</v>
      </c>
      <c r="J13" s="22">
        <f t="shared" si="1"/>
        <v>1</v>
      </c>
      <c r="K13" s="33">
        <f t="shared" si="1"/>
        <v>1</v>
      </c>
      <c r="L13" s="161">
        <f t="shared" si="2"/>
        <v>0</v>
      </c>
      <c r="M13" s="35">
        <f t="shared" si="3"/>
        <v>6.6137566137566134E-4</v>
      </c>
      <c r="N13" s="162">
        <v>4</v>
      </c>
    </row>
    <row r="14" spans="1:49" ht="15" thickBot="1" x14ac:dyDescent="0.2">
      <c r="A14" s="179" t="s">
        <v>143</v>
      </c>
      <c r="B14" s="125">
        <v>6</v>
      </c>
      <c r="C14" s="262">
        <v>8</v>
      </c>
      <c r="D14" s="268">
        <v>6</v>
      </c>
      <c r="E14" s="269">
        <v>8</v>
      </c>
      <c r="F14" s="22">
        <f t="shared" si="0"/>
        <v>0</v>
      </c>
      <c r="G14" s="33">
        <f t="shared" si="0"/>
        <v>0</v>
      </c>
      <c r="H14" s="270">
        <v>12</v>
      </c>
      <c r="I14" s="269">
        <v>16</v>
      </c>
      <c r="J14" s="22">
        <f t="shared" si="1"/>
        <v>-6</v>
      </c>
      <c r="K14" s="33">
        <f t="shared" si="1"/>
        <v>-8</v>
      </c>
      <c r="L14" s="161">
        <f t="shared" si="2"/>
        <v>-0.5</v>
      </c>
      <c r="M14" s="35">
        <f t="shared" si="3"/>
        <v>5.2910052910052907E-3</v>
      </c>
      <c r="N14" s="162">
        <v>1</v>
      </c>
    </row>
    <row r="15" spans="1:49" ht="15" thickBot="1" x14ac:dyDescent="0.2">
      <c r="A15" s="179" t="s">
        <v>144</v>
      </c>
      <c r="B15" s="125">
        <v>217</v>
      </c>
      <c r="C15" s="262">
        <v>271</v>
      </c>
      <c r="D15" s="268">
        <v>214</v>
      </c>
      <c r="E15" s="269">
        <v>267</v>
      </c>
      <c r="F15" s="22">
        <f t="shared" si="0"/>
        <v>3</v>
      </c>
      <c r="G15" s="33">
        <f t="shared" si="0"/>
        <v>4</v>
      </c>
      <c r="H15" s="270">
        <v>216</v>
      </c>
      <c r="I15" s="269">
        <v>264</v>
      </c>
      <c r="J15" s="22">
        <f t="shared" si="1"/>
        <v>1</v>
      </c>
      <c r="K15" s="33">
        <f t="shared" si="1"/>
        <v>7</v>
      </c>
      <c r="L15" s="161">
        <f t="shared" si="2"/>
        <v>2.6515151515151516E-2</v>
      </c>
      <c r="M15" s="35">
        <f t="shared" si="3"/>
        <v>0.17923280423280424</v>
      </c>
      <c r="N15" s="162">
        <v>1</v>
      </c>
    </row>
    <row r="16" spans="1:49" ht="15" thickBot="1" x14ac:dyDescent="0.2">
      <c r="A16" s="179" t="s">
        <v>73</v>
      </c>
      <c r="B16" s="125">
        <v>91</v>
      </c>
      <c r="C16" s="262">
        <v>92</v>
      </c>
      <c r="D16" s="268">
        <v>91</v>
      </c>
      <c r="E16" s="269">
        <v>92</v>
      </c>
      <c r="F16" s="22">
        <f t="shared" si="0"/>
        <v>0</v>
      </c>
      <c r="G16" s="33">
        <f t="shared" si="0"/>
        <v>0</v>
      </c>
      <c r="H16" s="270">
        <v>86</v>
      </c>
      <c r="I16" s="269">
        <v>89</v>
      </c>
      <c r="J16" s="22">
        <f t="shared" si="1"/>
        <v>5</v>
      </c>
      <c r="K16" s="33">
        <f t="shared" si="1"/>
        <v>3</v>
      </c>
      <c r="L16" s="161">
        <f t="shared" si="2"/>
        <v>3.3707865168539325E-2</v>
      </c>
      <c r="M16" s="35">
        <f t="shared" si="3"/>
        <v>6.0846560846560843E-2</v>
      </c>
      <c r="N16" s="162">
        <v>1</v>
      </c>
    </row>
    <row r="17" spans="1:14" ht="15" thickBot="1" x14ac:dyDescent="0.2">
      <c r="A17" s="179" t="s">
        <v>221</v>
      </c>
      <c r="B17" s="125" t="s">
        <v>217</v>
      </c>
      <c r="C17" s="262" t="s">
        <v>217</v>
      </c>
      <c r="D17" s="268" t="s">
        <v>217</v>
      </c>
      <c r="E17" s="269" t="s">
        <v>217</v>
      </c>
      <c r="F17" s="22">
        <f t="shared" si="0"/>
        <v>0</v>
      </c>
      <c r="G17" s="33">
        <f t="shared" si="0"/>
        <v>0</v>
      </c>
      <c r="H17" s="270" t="s">
        <v>217</v>
      </c>
      <c r="I17" s="269" t="s">
        <v>217</v>
      </c>
      <c r="J17" s="22">
        <f t="shared" si="1"/>
        <v>0</v>
      </c>
      <c r="K17" s="33">
        <f t="shared" si="1"/>
        <v>0</v>
      </c>
      <c r="L17" s="161">
        <f t="shared" si="2"/>
        <v>0</v>
      </c>
      <c r="M17" s="35">
        <f t="shared" si="3"/>
        <v>0</v>
      </c>
      <c r="N17" s="162">
        <v>2</v>
      </c>
    </row>
    <row r="18" spans="1:14" ht="15" thickBot="1" x14ac:dyDescent="0.2">
      <c r="A18" s="179" t="s">
        <v>211</v>
      </c>
      <c r="B18" s="125">
        <v>1</v>
      </c>
      <c r="C18" s="262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70">
        <v>1</v>
      </c>
      <c r="I18" s="269">
        <v>2</v>
      </c>
      <c r="J18" s="22">
        <f t="shared" si="1"/>
        <v>0</v>
      </c>
      <c r="K18" s="33">
        <f t="shared" si="1"/>
        <v>0</v>
      </c>
      <c r="L18" s="161">
        <f t="shared" si="2"/>
        <v>0</v>
      </c>
      <c r="M18" s="35">
        <f t="shared" si="3"/>
        <v>1.3227513227513227E-3</v>
      </c>
      <c r="N18" s="162">
        <v>2</v>
      </c>
    </row>
    <row r="19" spans="1:14" ht="15" thickBot="1" x14ac:dyDescent="0.2">
      <c r="A19" s="181" t="s">
        <v>146</v>
      </c>
      <c r="B19" s="125">
        <v>1</v>
      </c>
      <c r="C19" s="262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6.6137566137566134E-4</v>
      </c>
      <c r="N19" s="162">
        <v>2</v>
      </c>
    </row>
    <row r="20" spans="1:14" ht="15" thickBot="1" x14ac:dyDescent="0.2">
      <c r="A20" s="179" t="s">
        <v>147</v>
      </c>
      <c r="B20" s="125">
        <v>2</v>
      </c>
      <c r="C20" s="262">
        <v>2</v>
      </c>
      <c r="D20" s="268">
        <v>2</v>
      </c>
      <c r="E20" s="269">
        <v>2</v>
      </c>
      <c r="F20" s="22">
        <f t="shared" ref="F20:G56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6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1.3227513227513227E-3</v>
      </c>
      <c r="N20" s="162">
        <v>2</v>
      </c>
    </row>
    <row r="21" spans="1:14" ht="15" thickBot="1" x14ac:dyDescent="0.2">
      <c r="A21" s="179" t="s">
        <v>148</v>
      </c>
      <c r="B21" s="125" t="s">
        <v>217</v>
      </c>
      <c r="C21" s="262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>
        <v>0</v>
      </c>
      <c r="I21" s="269">
        <v>0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5" thickBot="1" x14ac:dyDescent="0.2">
      <c r="A22" s="179" t="s">
        <v>149</v>
      </c>
      <c r="B22" s="125">
        <v>1</v>
      </c>
      <c r="C22" s="262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6.6137566137566134E-4</v>
      </c>
      <c r="N22" s="162">
        <v>3</v>
      </c>
    </row>
    <row r="23" spans="1:14" ht="15" thickBot="1" x14ac:dyDescent="0.2">
      <c r="A23" s="179" t="s">
        <v>150</v>
      </c>
      <c r="B23" s="125">
        <v>12</v>
      </c>
      <c r="C23" s="262">
        <v>12</v>
      </c>
      <c r="D23" s="268">
        <v>11</v>
      </c>
      <c r="E23" s="269">
        <v>11</v>
      </c>
      <c r="F23" s="22">
        <f t="shared" si="4"/>
        <v>1</v>
      </c>
      <c r="G23" s="33">
        <f t="shared" si="4"/>
        <v>1</v>
      </c>
      <c r="H23" s="270">
        <v>13</v>
      </c>
      <c r="I23" s="269">
        <v>13</v>
      </c>
      <c r="J23" s="22">
        <f t="shared" si="5"/>
        <v>-1</v>
      </c>
      <c r="K23" s="33">
        <f t="shared" si="5"/>
        <v>-1</v>
      </c>
      <c r="L23" s="161">
        <f t="shared" si="2"/>
        <v>-7.6923076923076927E-2</v>
      </c>
      <c r="M23" s="35">
        <f t="shared" si="3"/>
        <v>7.9365079365079361E-3</v>
      </c>
      <c r="N23" s="162">
        <v>1</v>
      </c>
    </row>
    <row r="24" spans="1:14" ht="15" thickBot="1" x14ac:dyDescent="0.2">
      <c r="A24" s="181" t="s">
        <v>151</v>
      </c>
      <c r="B24" s="125">
        <v>93</v>
      </c>
      <c r="C24" s="262">
        <v>94</v>
      </c>
      <c r="D24" s="268">
        <v>92</v>
      </c>
      <c r="E24" s="269">
        <v>93</v>
      </c>
      <c r="F24" s="22">
        <f t="shared" si="4"/>
        <v>1</v>
      </c>
      <c r="G24" s="33">
        <f t="shared" si="4"/>
        <v>1</v>
      </c>
      <c r="H24" s="270">
        <v>81</v>
      </c>
      <c r="I24" s="269">
        <v>81</v>
      </c>
      <c r="J24" s="22">
        <f t="shared" si="5"/>
        <v>12</v>
      </c>
      <c r="K24" s="33">
        <f t="shared" si="5"/>
        <v>13</v>
      </c>
      <c r="L24" s="161">
        <f t="shared" si="2"/>
        <v>0.16049382716049382</v>
      </c>
      <c r="M24" s="35">
        <f t="shared" si="3"/>
        <v>6.2169312169312166E-2</v>
      </c>
      <c r="N24" s="162">
        <v>1</v>
      </c>
    </row>
    <row r="25" spans="1:14" ht="15" thickBot="1" x14ac:dyDescent="0.2">
      <c r="A25" s="179" t="s">
        <v>152</v>
      </c>
      <c r="B25" s="125" t="s">
        <v>217</v>
      </c>
      <c r="C25" s="262" t="s">
        <v>217</v>
      </c>
      <c r="D25" s="268" t="s">
        <v>217</v>
      </c>
      <c r="E25" s="269" t="s">
        <v>217</v>
      </c>
      <c r="F25" s="22">
        <f t="shared" si="4"/>
        <v>0</v>
      </c>
      <c r="G25" s="33">
        <f t="shared" si="4"/>
        <v>0</v>
      </c>
      <c r="H25" s="270">
        <v>1</v>
      </c>
      <c r="I25" s="269">
        <v>1</v>
      </c>
      <c r="J25" s="22">
        <f t="shared" si="5"/>
        <v>-1</v>
      </c>
      <c r="K25" s="33">
        <f t="shared" si="5"/>
        <v>-1</v>
      </c>
      <c r="L25" s="161">
        <f t="shared" si="2"/>
        <v>-1</v>
      </c>
      <c r="M25" s="35">
        <f t="shared" si="3"/>
        <v>0</v>
      </c>
      <c r="N25" s="162">
        <v>1</v>
      </c>
    </row>
    <row r="26" spans="1:14" ht="15" thickBot="1" x14ac:dyDescent="0.2">
      <c r="A26" s="179" t="s">
        <v>153</v>
      </c>
      <c r="B26" s="125">
        <v>1</v>
      </c>
      <c r="C26" s="262">
        <v>1</v>
      </c>
      <c r="D26" s="268">
        <v>1</v>
      </c>
      <c r="E26" s="269">
        <v>1</v>
      </c>
      <c r="F26" s="22">
        <f t="shared" si="4"/>
        <v>0</v>
      </c>
      <c r="G26" s="33">
        <f t="shared" si="4"/>
        <v>0</v>
      </c>
      <c r="H26" s="270">
        <v>0</v>
      </c>
      <c r="I26" s="269">
        <v>0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6.6137566137566134E-4</v>
      </c>
      <c r="N26" s="162">
        <v>2</v>
      </c>
    </row>
    <row r="27" spans="1:14" ht="15" thickBot="1" x14ac:dyDescent="0.2">
      <c r="A27" s="179" t="s">
        <v>68</v>
      </c>
      <c r="B27" s="125">
        <v>1</v>
      </c>
      <c r="C27" s="262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6.6137566137566134E-4</v>
      </c>
      <c r="N27" s="162">
        <v>4</v>
      </c>
    </row>
    <row r="28" spans="1:14" ht="15" thickBot="1" x14ac:dyDescent="0.2">
      <c r="A28" s="179" t="s">
        <v>154</v>
      </c>
      <c r="B28" s="125">
        <v>5</v>
      </c>
      <c r="C28" s="262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3.3068783068783067E-3</v>
      </c>
      <c r="N28" s="162">
        <v>1</v>
      </c>
    </row>
    <row r="29" spans="1:14" ht="15" thickBot="1" x14ac:dyDescent="0.2">
      <c r="A29" s="179" t="s">
        <v>155</v>
      </c>
      <c r="B29" s="125">
        <v>104</v>
      </c>
      <c r="C29" s="262">
        <v>114</v>
      </c>
      <c r="D29" s="268">
        <v>104</v>
      </c>
      <c r="E29" s="269">
        <v>114</v>
      </c>
      <c r="F29" s="22">
        <f t="shared" si="4"/>
        <v>0</v>
      </c>
      <c r="G29" s="33">
        <f t="shared" si="4"/>
        <v>0</v>
      </c>
      <c r="H29" s="270">
        <v>111</v>
      </c>
      <c r="I29" s="269">
        <v>122</v>
      </c>
      <c r="J29" s="22">
        <f t="shared" si="5"/>
        <v>-7</v>
      </c>
      <c r="K29" s="33">
        <f t="shared" si="5"/>
        <v>-8</v>
      </c>
      <c r="L29" s="161">
        <f t="shared" si="2"/>
        <v>-6.5573770491803282E-2</v>
      </c>
      <c r="M29" s="35">
        <f t="shared" si="3"/>
        <v>7.5396825396825393E-2</v>
      </c>
      <c r="N29" s="162">
        <v>1</v>
      </c>
    </row>
    <row r="30" spans="1:14" ht="15" thickBot="1" x14ac:dyDescent="0.2">
      <c r="A30" s="179" t="s">
        <v>156</v>
      </c>
      <c r="B30" s="125">
        <v>5</v>
      </c>
      <c r="C30" s="262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3.3068783068783067E-3</v>
      </c>
      <c r="N30" s="162">
        <v>1</v>
      </c>
    </row>
    <row r="31" spans="1:14" ht="15" thickBot="1" x14ac:dyDescent="0.2">
      <c r="A31" s="179" t="s">
        <v>157</v>
      </c>
      <c r="B31" s="125">
        <v>1</v>
      </c>
      <c r="C31" s="262">
        <v>1</v>
      </c>
      <c r="D31" s="268">
        <v>1</v>
      </c>
      <c r="E31" s="269">
        <v>1</v>
      </c>
      <c r="F31" s="22">
        <f t="shared" si="4"/>
        <v>0</v>
      </c>
      <c r="G31" s="33">
        <f t="shared" si="4"/>
        <v>0</v>
      </c>
      <c r="H31" s="270">
        <v>0</v>
      </c>
      <c r="I31" s="269">
        <v>0</v>
      </c>
      <c r="J31" s="22">
        <f t="shared" si="5"/>
        <v>1</v>
      </c>
      <c r="K31" s="33">
        <f t="shared" si="5"/>
        <v>1</v>
      </c>
      <c r="L31" s="161">
        <f t="shared" si="2"/>
        <v>0</v>
      </c>
      <c r="M31" s="35">
        <f t="shared" si="3"/>
        <v>6.6137566137566134E-4</v>
      </c>
      <c r="N31" s="162">
        <v>5</v>
      </c>
    </row>
    <row r="32" spans="1:14" ht="15" thickBot="1" x14ac:dyDescent="0.2">
      <c r="A32" s="179" t="s">
        <v>158</v>
      </c>
      <c r="B32" s="125">
        <v>1</v>
      </c>
      <c r="C32" s="262">
        <v>1</v>
      </c>
      <c r="D32" s="268">
        <v>1</v>
      </c>
      <c r="E32" s="269">
        <v>1</v>
      </c>
      <c r="F32" s="22">
        <f t="shared" si="4"/>
        <v>0</v>
      </c>
      <c r="G32" s="33">
        <f t="shared" si="4"/>
        <v>0</v>
      </c>
      <c r="H32" s="270">
        <v>0</v>
      </c>
      <c r="I32" s="269">
        <v>0</v>
      </c>
      <c r="J32" s="22">
        <f t="shared" si="5"/>
        <v>1</v>
      </c>
      <c r="K32" s="33">
        <f t="shared" si="5"/>
        <v>1</v>
      </c>
      <c r="L32" s="161">
        <f t="shared" si="2"/>
        <v>0</v>
      </c>
      <c r="M32" s="35">
        <f t="shared" si="3"/>
        <v>6.6137566137566134E-4</v>
      </c>
      <c r="N32" s="162">
        <v>1</v>
      </c>
    </row>
    <row r="33" spans="1:14" ht="15" thickBot="1" x14ac:dyDescent="0.2">
      <c r="A33" s="179" t="s">
        <v>159</v>
      </c>
      <c r="B33" s="125">
        <v>10</v>
      </c>
      <c r="C33" s="262">
        <v>16</v>
      </c>
      <c r="D33" s="268">
        <v>8</v>
      </c>
      <c r="E33" s="269">
        <v>11</v>
      </c>
      <c r="F33" s="22">
        <f t="shared" si="4"/>
        <v>2</v>
      </c>
      <c r="G33" s="33">
        <f t="shared" si="4"/>
        <v>5</v>
      </c>
      <c r="H33" s="270">
        <v>4</v>
      </c>
      <c r="I33" s="269">
        <v>10</v>
      </c>
      <c r="J33" s="22">
        <f t="shared" si="5"/>
        <v>6</v>
      </c>
      <c r="K33" s="33">
        <f t="shared" si="5"/>
        <v>6</v>
      </c>
      <c r="L33" s="161">
        <f t="shared" si="2"/>
        <v>0.6</v>
      </c>
      <c r="M33" s="35">
        <f t="shared" si="3"/>
        <v>1.0582010582010581E-2</v>
      </c>
      <c r="N33" s="162">
        <v>1</v>
      </c>
    </row>
    <row r="34" spans="1:14" ht="15" thickBot="1" x14ac:dyDescent="0.2">
      <c r="A34" s="180" t="s">
        <v>160</v>
      </c>
      <c r="B34" s="125" t="s">
        <v>217</v>
      </c>
      <c r="C34" s="262" t="s">
        <v>217</v>
      </c>
      <c r="D34" s="268" t="s">
        <v>217</v>
      </c>
      <c r="E34" s="269" t="s">
        <v>217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-1</v>
      </c>
      <c r="K34" s="33">
        <f t="shared" si="5"/>
        <v>-1</v>
      </c>
      <c r="L34" s="161">
        <f t="shared" si="2"/>
        <v>-1</v>
      </c>
      <c r="M34" s="35">
        <f t="shared" si="3"/>
        <v>0</v>
      </c>
      <c r="N34" s="162">
        <v>6</v>
      </c>
    </row>
    <row r="35" spans="1:14" ht="15" thickBot="1" x14ac:dyDescent="0.2">
      <c r="A35" s="181" t="s">
        <v>161</v>
      </c>
      <c r="B35" s="125" t="s">
        <v>217</v>
      </c>
      <c r="C35" s="262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>
        <v>0</v>
      </c>
      <c r="I35" s="269">
        <v>0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5" thickBot="1" x14ac:dyDescent="0.2">
      <c r="A36" s="179" t="s">
        <v>162</v>
      </c>
      <c r="B36" s="125">
        <v>29</v>
      </c>
      <c r="C36" s="262">
        <v>46</v>
      </c>
      <c r="D36" s="268">
        <v>29</v>
      </c>
      <c r="E36" s="269">
        <v>46</v>
      </c>
      <c r="F36" s="22">
        <f t="shared" si="4"/>
        <v>0</v>
      </c>
      <c r="G36" s="33">
        <f t="shared" si="4"/>
        <v>0</v>
      </c>
      <c r="H36" s="270">
        <v>23</v>
      </c>
      <c r="I36" s="269">
        <v>36</v>
      </c>
      <c r="J36" s="22">
        <f t="shared" si="5"/>
        <v>6</v>
      </c>
      <c r="K36" s="33">
        <f t="shared" si="5"/>
        <v>10</v>
      </c>
      <c r="L36" s="161">
        <f t="shared" si="2"/>
        <v>0.27777777777777779</v>
      </c>
      <c r="M36" s="35">
        <f t="shared" si="3"/>
        <v>3.0423280423280422E-2</v>
      </c>
      <c r="N36" s="162">
        <v>1</v>
      </c>
    </row>
    <row r="37" spans="1:14" ht="15" thickBot="1" x14ac:dyDescent="0.2">
      <c r="A37" s="179" t="s">
        <v>163</v>
      </c>
      <c r="B37" s="125">
        <v>0</v>
      </c>
      <c r="C37" s="262">
        <v>4</v>
      </c>
      <c r="D37" s="268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0</v>
      </c>
      <c r="I37" s="269">
        <v>4</v>
      </c>
      <c r="J37" s="22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2.6455026455026454E-3</v>
      </c>
      <c r="N37" s="162">
        <v>5</v>
      </c>
    </row>
    <row r="38" spans="1:14" ht="15" thickBot="1" x14ac:dyDescent="0.2">
      <c r="A38" s="179" t="s">
        <v>164</v>
      </c>
      <c r="B38" s="125">
        <v>2</v>
      </c>
      <c r="C38" s="262">
        <v>2</v>
      </c>
      <c r="D38" s="268">
        <v>2</v>
      </c>
      <c r="E38" s="269">
        <v>2</v>
      </c>
      <c r="F38" s="22">
        <f t="shared" si="4"/>
        <v>0</v>
      </c>
      <c r="G38" s="33">
        <f t="shared" si="4"/>
        <v>0</v>
      </c>
      <c r="H38" s="270">
        <v>2</v>
      </c>
      <c r="I38" s="269">
        <v>2</v>
      </c>
      <c r="J38" s="22">
        <f t="shared" si="5"/>
        <v>0</v>
      </c>
      <c r="K38" s="33">
        <f t="shared" si="5"/>
        <v>0</v>
      </c>
      <c r="L38" s="161">
        <f t="shared" si="2"/>
        <v>0</v>
      </c>
      <c r="M38" s="35">
        <f t="shared" si="3"/>
        <v>1.3227513227513227E-3</v>
      </c>
      <c r="N38" s="162">
        <v>5</v>
      </c>
    </row>
    <row r="39" spans="1:14" ht="15" thickBot="1" x14ac:dyDescent="0.2">
      <c r="A39" s="179" t="s">
        <v>165</v>
      </c>
      <c r="B39" s="125">
        <v>281</v>
      </c>
      <c r="C39" s="262">
        <v>345</v>
      </c>
      <c r="D39" s="268">
        <v>281</v>
      </c>
      <c r="E39" s="269">
        <v>345</v>
      </c>
      <c r="F39" s="22">
        <f t="shared" si="4"/>
        <v>0</v>
      </c>
      <c r="G39" s="33">
        <f t="shared" si="4"/>
        <v>0</v>
      </c>
      <c r="H39" s="270">
        <v>284</v>
      </c>
      <c r="I39" s="269">
        <v>347</v>
      </c>
      <c r="J39" s="22">
        <f t="shared" si="5"/>
        <v>-3</v>
      </c>
      <c r="K39" s="33">
        <f t="shared" si="5"/>
        <v>-2</v>
      </c>
      <c r="L39" s="161">
        <f t="shared" si="2"/>
        <v>-5.763688760806916E-3</v>
      </c>
      <c r="M39" s="35">
        <f t="shared" si="3"/>
        <v>0.22817460317460317</v>
      </c>
      <c r="N39" s="162">
        <v>1</v>
      </c>
    </row>
    <row r="40" spans="1:14" ht="15" thickBot="1" x14ac:dyDescent="0.2">
      <c r="A40" s="179" t="s">
        <v>166</v>
      </c>
      <c r="B40" s="125" t="s">
        <v>217</v>
      </c>
      <c r="C40" s="262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>
        <v>0</v>
      </c>
      <c r="I40" s="269">
        <v>0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5" thickBot="1" x14ac:dyDescent="0.2">
      <c r="A41" s="179" t="s">
        <v>167</v>
      </c>
      <c r="B41" s="125">
        <v>1</v>
      </c>
      <c r="C41" s="262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6.6137566137566134E-4</v>
      </c>
      <c r="N41" s="162">
        <v>2</v>
      </c>
    </row>
    <row r="42" spans="1:14" ht="15" thickBot="1" x14ac:dyDescent="0.2">
      <c r="A42" s="179" t="s">
        <v>168</v>
      </c>
      <c r="B42" s="125" t="s">
        <v>217</v>
      </c>
      <c r="C42" s="262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>
        <v>0</v>
      </c>
      <c r="I42" s="269">
        <v>0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5" thickBot="1" x14ac:dyDescent="0.2">
      <c r="A43" s="179" t="s">
        <v>72</v>
      </c>
      <c r="B43" s="125" t="s">
        <v>217</v>
      </c>
      <c r="C43" s="262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>
        <v>0</v>
      </c>
      <c r="I43" s="269">
        <v>0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5" thickBot="1" x14ac:dyDescent="0.2">
      <c r="A44" s="181" t="s">
        <v>169</v>
      </c>
      <c r="B44" s="125">
        <v>1</v>
      </c>
      <c r="C44" s="262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6.6137566137566134E-4</v>
      </c>
      <c r="N44" s="162">
        <v>2</v>
      </c>
    </row>
    <row r="45" spans="1:14" ht="15" thickBot="1" x14ac:dyDescent="0.2">
      <c r="A45" s="179" t="s">
        <v>170</v>
      </c>
      <c r="B45" s="125" t="s">
        <v>217</v>
      </c>
      <c r="C45" s="262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>
        <v>0</v>
      </c>
      <c r="I45" s="269">
        <v>0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5" thickBot="1" x14ac:dyDescent="0.2">
      <c r="A46" s="181" t="s">
        <v>171</v>
      </c>
      <c r="B46" s="125" t="s">
        <v>217</v>
      </c>
      <c r="C46" s="262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>
        <v>0</v>
      </c>
      <c r="I46" s="269">
        <v>0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5" thickBot="1" x14ac:dyDescent="0.2">
      <c r="A47" s="179" t="s">
        <v>172</v>
      </c>
      <c r="B47" s="125">
        <v>24</v>
      </c>
      <c r="C47" s="262">
        <v>26</v>
      </c>
      <c r="D47" s="268">
        <v>23</v>
      </c>
      <c r="E47" s="269">
        <v>25</v>
      </c>
      <c r="F47" s="22">
        <f t="shared" si="4"/>
        <v>1</v>
      </c>
      <c r="G47" s="33">
        <f t="shared" si="4"/>
        <v>1</v>
      </c>
      <c r="H47" s="270">
        <v>22</v>
      </c>
      <c r="I47" s="269">
        <v>24</v>
      </c>
      <c r="J47" s="22">
        <f t="shared" si="5"/>
        <v>2</v>
      </c>
      <c r="K47" s="33">
        <f t="shared" si="5"/>
        <v>2</v>
      </c>
      <c r="L47" s="161">
        <f t="shared" si="2"/>
        <v>8.3333333333333329E-2</v>
      </c>
      <c r="M47" s="35">
        <f t="shared" si="3"/>
        <v>1.7195767195767195E-2</v>
      </c>
      <c r="N47" s="162">
        <v>1</v>
      </c>
    </row>
    <row r="48" spans="1:14" ht="15" thickBot="1" x14ac:dyDescent="0.2">
      <c r="A48" s="180" t="s">
        <v>173</v>
      </c>
      <c r="B48" s="125" t="s">
        <v>217</v>
      </c>
      <c r="C48" s="262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>
        <v>0</v>
      </c>
      <c r="I48" s="269">
        <v>0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5" thickBot="1" x14ac:dyDescent="0.2">
      <c r="A49" s="179" t="s">
        <v>174</v>
      </c>
      <c r="B49" s="125">
        <v>4</v>
      </c>
      <c r="C49" s="262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4</v>
      </c>
      <c r="I49" s="269">
        <v>4</v>
      </c>
      <c r="J49" s="22">
        <f t="shared" si="5"/>
        <v>0</v>
      </c>
      <c r="K49" s="33">
        <f t="shared" si="5"/>
        <v>0</v>
      </c>
      <c r="L49" s="161">
        <f t="shared" si="2"/>
        <v>0</v>
      </c>
      <c r="M49" s="35">
        <f t="shared" si="3"/>
        <v>2.6455026455026454E-3</v>
      </c>
      <c r="N49" s="162">
        <v>2</v>
      </c>
    </row>
    <row r="50" spans="1:35" ht="15" thickBot="1" x14ac:dyDescent="0.2">
      <c r="A50" s="179" t="s">
        <v>175</v>
      </c>
      <c r="B50" s="125">
        <v>15</v>
      </c>
      <c r="C50" s="262">
        <v>16</v>
      </c>
      <c r="D50" s="268">
        <v>16</v>
      </c>
      <c r="E50" s="269">
        <v>17</v>
      </c>
      <c r="F50" s="22">
        <f t="shared" si="4"/>
        <v>-1</v>
      </c>
      <c r="G50" s="33">
        <f t="shared" si="4"/>
        <v>-1</v>
      </c>
      <c r="H50" s="270">
        <v>19</v>
      </c>
      <c r="I50" s="269">
        <v>26</v>
      </c>
      <c r="J50" s="22">
        <f t="shared" si="5"/>
        <v>-4</v>
      </c>
      <c r="K50" s="33">
        <f t="shared" si="5"/>
        <v>-10</v>
      </c>
      <c r="L50" s="161">
        <f t="shared" si="2"/>
        <v>-0.38461538461538464</v>
      </c>
      <c r="M50" s="35">
        <f t="shared" si="3"/>
        <v>1.0582010582010581E-2</v>
      </c>
      <c r="N50" s="162">
        <v>4</v>
      </c>
    </row>
    <row r="51" spans="1:35" ht="15" thickBot="1" x14ac:dyDescent="0.2">
      <c r="A51" s="179" t="s">
        <v>176</v>
      </c>
      <c r="B51" s="125" t="s">
        <v>217</v>
      </c>
      <c r="C51" s="262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>
        <v>0</v>
      </c>
      <c r="I51" s="269">
        <v>0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5" thickBot="1" x14ac:dyDescent="0.2">
      <c r="A52" s="176" t="s">
        <v>177</v>
      </c>
      <c r="B52" s="125" t="s">
        <v>217</v>
      </c>
      <c r="C52" s="262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>
        <v>0</v>
      </c>
      <c r="I52" s="269">
        <v>0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5" thickBot="1" x14ac:dyDescent="0.2">
      <c r="A53" s="179" t="s">
        <v>71</v>
      </c>
      <c r="B53" s="125">
        <v>1</v>
      </c>
      <c r="C53" s="262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6.6137566137566134E-4</v>
      </c>
      <c r="N53" s="162">
        <v>5</v>
      </c>
    </row>
    <row r="54" spans="1:35" ht="15" thickBot="1" x14ac:dyDescent="0.2">
      <c r="A54" s="179" t="s">
        <v>178</v>
      </c>
      <c r="B54" s="125">
        <v>167</v>
      </c>
      <c r="C54" s="262">
        <v>182</v>
      </c>
      <c r="D54" s="268">
        <v>165</v>
      </c>
      <c r="E54" s="269">
        <v>178</v>
      </c>
      <c r="F54" s="22">
        <f t="shared" si="4"/>
        <v>2</v>
      </c>
      <c r="G54" s="33">
        <f t="shared" si="4"/>
        <v>4</v>
      </c>
      <c r="H54" s="270">
        <v>153</v>
      </c>
      <c r="I54" s="269">
        <v>169</v>
      </c>
      <c r="J54" s="22">
        <f t="shared" si="5"/>
        <v>14</v>
      </c>
      <c r="K54" s="33">
        <f t="shared" si="5"/>
        <v>13</v>
      </c>
      <c r="L54" s="161">
        <f t="shared" si="2"/>
        <v>7.6923076923076927E-2</v>
      </c>
      <c r="M54" s="35">
        <f t="shared" si="3"/>
        <v>0.12037037037037036</v>
      </c>
      <c r="N54" s="187">
        <v>1</v>
      </c>
    </row>
    <row r="55" spans="1:35" ht="15" thickBot="1" x14ac:dyDescent="0.2">
      <c r="A55" s="296" t="s">
        <v>224</v>
      </c>
      <c r="B55" s="125">
        <v>1</v>
      </c>
      <c r="C55" s="262">
        <v>1</v>
      </c>
      <c r="D55" s="268">
        <v>1</v>
      </c>
      <c r="E55" s="269">
        <v>1</v>
      </c>
      <c r="F55" s="22">
        <f>B55-D55</f>
        <v>0</v>
      </c>
      <c r="G55" s="33">
        <f>C55-E55</f>
        <v>0</v>
      </c>
      <c r="H55" s="270" t="s">
        <v>217</v>
      </c>
      <c r="I55" s="269" t="s">
        <v>217</v>
      </c>
      <c r="J55" s="22">
        <f>B55-H55</f>
        <v>1</v>
      </c>
      <c r="K55" s="33">
        <f>C55-I55</f>
        <v>1</v>
      </c>
      <c r="L55" s="161">
        <f>IF(ISERROR(K55/I55),0,K55/I55)</f>
        <v>0</v>
      </c>
      <c r="M55" s="35">
        <f>C55/$C$57</f>
        <v>6.6137566137566134E-4</v>
      </c>
      <c r="N55" s="187">
        <v>5</v>
      </c>
    </row>
    <row r="56" spans="1:35" ht="15" thickBot="1" x14ac:dyDescent="0.2">
      <c r="A56" s="271" t="s">
        <v>88</v>
      </c>
      <c r="B56" s="125">
        <v>1</v>
      </c>
      <c r="C56" s="262">
        <v>1</v>
      </c>
      <c r="D56" s="272">
        <v>1</v>
      </c>
      <c r="E56" s="273">
        <v>1</v>
      </c>
      <c r="F56" s="274">
        <f t="shared" si="4"/>
        <v>0</v>
      </c>
      <c r="G56" s="275">
        <f t="shared" si="4"/>
        <v>0</v>
      </c>
      <c r="H56" s="276">
        <v>1</v>
      </c>
      <c r="I56" s="273">
        <v>1</v>
      </c>
      <c r="J56" s="274">
        <f t="shared" si="5"/>
        <v>0</v>
      </c>
      <c r="K56" s="275">
        <f t="shared" si="5"/>
        <v>0</v>
      </c>
      <c r="L56" s="161">
        <f t="shared" si="2"/>
        <v>0</v>
      </c>
      <c r="M56" s="35">
        <f t="shared" si="3"/>
        <v>6.6137566137566134E-4</v>
      </c>
      <c r="N56" s="192">
        <v>0</v>
      </c>
    </row>
    <row r="57" spans="1:35" ht="15" thickBot="1" x14ac:dyDescent="0.2">
      <c r="A57" s="193" t="s">
        <v>53</v>
      </c>
      <c r="B57" s="226">
        <f>SUM(B4:B56)</f>
        <v>1242</v>
      </c>
      <c r="C57" s="265">
        <f>SUM(C4:C56)</f>
        <v>1512</v>
      </c>
      <c r="D57" s="226">
        <f>SUM(D4:D56)</f>
        <v>1231</v>
      </c>
      <c r="E57" s="265">
        <f>SUM(E4:E56)</f>
        <v>1493</v>
      </c>
      <c r="F57" s="44">
        <f>B57-D57</f>
        <v>11</v>
      </c>
      <c r="G57" s="146">
        <f>C57-E57</f>
        <v>19</v>
      </c>
      <c r="H57" s="43">
        <f>SUM(H4:H56)</f>
        <v>1212</v>
      </c>
      <c r="I57" s="266">
        <f>SUM(I4:I56)</f>
        <v>1491</v>
      </c>
      <c r="J57" s="44">
        <f>B57-H57</f>
        <v>30</v>
      </c>
      <c r="K57" s="146">
        <f>C57-I57</f>
        <v>21</v>
      </c>
      <c r="L57" s="228">
        <f>IF(ISERROR(K57/I57),0,K57/I57)</f>
        <v>1.4084507042253521E-2</v>
      </c>
      <c r="M57" s="195">
        <f>C57/$C$57</f>
        <v>1</v>
      </c>
      <c r="N57" s="7"/>
    </row>
    <row r="58" spans="1:35" ht="12.75" customHeight="1" x14ac:dyDescent="0.15">
      <c r="A58" s="222"/>
      <c r="B58" s="223"/>
      <c r="M58" s="196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2"/>
      <c r="B63" s="223"/>
    </row>
    <row r="64" spans="1:35" ht="14.25" x14ac:dyDescent="0.15">
      <c r="A64" s="224"/>
      <c r="B64" s="222"/>
      <c r="C64" s="222"/>
      <c r="D64" s="222"/>
      <c r="E64" s="224"/>
      <c r="F64" s="224"/>
      <c r="G64" s="222"/>
      <c r="H64" s="224"/>
      <c r="I64" s="357"/>
      <c r="J64" s="357"/>
      <c r="K64" s="357"/>
      <c r="L64" s="357"/>
      <c r="M64" s="357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358"/>
      <c r="AH64" s="359"/>
      <c r="AI64" s="359"/>
    </row>
    <row r="65" spans="1:35" ht="14.25" x14ac:dyDescent="0.15">
      <c r="A65" s="224"/>
      <c r="B65" s="360"/>
      <c r="C65" s="360"/>
      <c r="D65" s="360"/>
      <c r="E65" s="360"/>
      <c r="F65" s="361"/>
      <c r="G65" s="361"/>
      <c r="H65" s="360"/>
      <c r="I65" s="360"/>
      <c r="J65" s="361"/>
      <c r="K65" s="361"/>
      <c r="L65" s="234"/>
      <c r="M65" s="235"/>
      <c r="N65" s="236"/>
      <c r="O65" s="224"/>
      <c r="P65" s="358"/>
      <c r="Q65" s="359"/>
      <c r="R65" s="359"/>
      <c r="S65" s="358"/>
      <c r="T65" s="358"/>
      <c r="U65" s="359"/>
      <c r="V65" s="362"/>
      <c r="W65" s="358"/>
      <c r="X65" s="358"/>
      <c r="Y65" s="358"/>
      <c r="Z65" s="358"/>
      <c r="AA65" s="358"/>
      <c r="AB65" s="358"/>
      <c r="AC65" s="362"/>
      <c r="AD65" s="362"/>
      <c r="AE65" s="359"/>
      <c r="AF65" s="359"/>
      <c r="AG65" s="358"/>
      <c r="AH65" s="237"/>
      <c r="AI65" s="238"/>
    </row>
    <row r="66" spans="1:35" ht="14.25" x14ac:dyDescent="0.15">
      <c r="A66" s="239"/>
      <c r="B66" s="240"/>
      <c r="C66" s="241"/>
      <c r="D66" s="240"/>
      <c r="E66" s="241"/>
      <c r="F66" s="242"/>
      <c r="G66" s="243"/>
      <c r="H66" s="240"/>
      <c r="I66" s="241"/>
      <c r="J66" s="242"/>
      <c r="K66" s="243"/>
      <c r="L66" s="234"/>
      <c r="M66" s="235"/>
      <c r="N66" s="244"/>
      <c r="O66" s="224"/>
      <c r="P66" s="358"/>
      <c r="Q66" s="237"/>
      <c r="R66" s="238"/>
      <c r="S66" s="237"/>
      <c r="T66" s="238"/>
      <c r="U66" s="237"/>
      <c r="V66" s="238"/>
      <c r="W66" s="237"/>
      <c r="X66" s="238"/>
      <c r="Y66" s="237"/>
      <c r="Z66" s="238"/>
      <c r="AA66" s="237"/>
      <c r="AB66" s="238"/>
      <c r="AC66" s="237"/>
      <c r="AD66" s="238"/>
      <c r="AE66" s="233"/>
      <c r="AF66" s="233"/>
      <c r="AG66" s="358"/>
      <c r="AH66" s="359"/>
      <c r="AI66" s="359"/>
    </row>
    <row r="67" spans="1:35" ht="14.25" x14ac:dyDescent="0.15">
      <c r="A67" s="245"/>
      <c r="B67" s="231"/>
      <c r="C67" s="231"/>
      <c r="D67" s="231"/>
      <c r="E67" s="246"/>
      <c r="F67" s="231"/>
      <c r="G67" s="246"/>
      <c r="H67" s="231"/>
      <c r="I67" s="246"/>
      <c r="J67" s="231"/>
      <c r="K67" s="246"/>
      <c r="L67" s="247"/>
      <c r="M67" s="248"/>
      <c r="N67" s="100"/>
      <c r="O67" s="224"/>
      <c r="P67" s="249"/>
      <c r="Q67" s="250"/>
      <c r="R67" s="250"/>
      <c r="S67" s="250"/>
      <c r="T67" s="250"/>
      <c r="U67" s="250"/>
      <c r="V67" s="250"/>
      <c r="W67" s="250"/>
      <c r="X67" s="250"/>
      <c r="Y67" s="250"/>
      <c r="Z67" s="251"/>
      <c r="AA67" s="250"/>
      <c r="AB67" s="250"/>
      <c r="AC67" s="250"/>
      <c r="AD67" s="251"/>
      <c r="AE67" s="252"/>
      <c r="AF67" s="253"/>
      <c r="AG67" s="358"/>
      <c r="AH67" s="237"/>
      <c r="AI67" s="238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54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49"/>
      <c r="AH68" s="250"/>
      <c r="AI68" s="250"/>
    </row>
    <row r="69" spans="1:35" ht="14.25" x14ac:dyDescent="0.15">
      <c r="A69" s="245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54"/>
      <c r="AH69" s="255"/>
      <c r="AI69" s="255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50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56"/>
      <c r="AI71" s="250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56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7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8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7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9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7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9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7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8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9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7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9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7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9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7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8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57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45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57"/>
      <c r="B118" s="231"/>
      <c r="C118" s="231"/>
      <c r="D118" s="222"/>
      <c r="E118" s="223"/>
      <c r="F118" s="222"/>
      <c r="G118" s="223"/>
      <c r="H118" s="222"/>
      <c r="I118" s="223"/>
      <c r="J118" s="222"/>
      <c r="K118" s="223"/>
      <c r="L118" s="247"/>
      <c r="M118" s="232"/>
      <c r="N118" s="100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60"/>
      <c r="C119" s="261"/>
      <c r="D119" s="260"/>
      <c r="E119" s="261"/>
      <c r="F119" s="222"/>
      <c r="G119" s="223"/>
      <c r="H119" s="260"/>
      <c r="I119" s="261"/>
      <c r="J119" s="222"/>
      <c r="K119" s="223"/>
      <c r="L119" s="247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32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  <row r="125" spans="1:35" ht="14.25" x14ac:dyDescent="0.15">
      <c r="A125" s="222"/>
      <c r="B125" s="223"/>
      <c r="C125" s="224"/>
      <c r="D125" s="224"/>
      <c r="E125" s="224"/>
      <c r="F125" s="224"/>
      <c r="G125" s="224"/>
      <c r="H125" s="224"/>
      <c r="I125" s="224"/>
      <c r="J125" s="224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</row>
  </sheetData>
  <mergeCells count="52">
    <mergeCell ref="AC65:AD65"/>
    <mergeCell ref="AE65:AF65"/>
    <mergeCell ref="AG66:AG67"/>
    <mergeCell ref="AH66:AI66"/>
    <mergeCell ref="Q65:R65"/>
    <mergeCell ref="S65:T65"/>
    <mergeCell ref="U65:V65"/>
    <mergeCell ref="W65:X65"/>
    <mergeCell ref="Y65:Z65"/>
    <mergeCell ref="AA65:AB65"/>
    <mergeCell ref="AV3:AW3"/>
    <mergeCell ref="I64:M64"/>
    <mergeCell ref="AG64:AG65"/>
    <mergeCell ref="AH64:AI64"/>
    <mergeCell ref="B65:C65"/>
    <mergeCell ref="D65:E65"/>
    <mergeCell ref="F65:G65"/>
    <mergeCell ref="H65:I65"/>
    <mergeCell ref="J65:K65"/>
    <mergeCell ref="P65:P66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7" right="0.7" top="0.75" bottom="0.75" header="0.3" footer="0.3"/>
  <pageSetup paperSize="9" scale="81" fitToWidth="0" orientation="portrait" horizontalDpi="4294967293" verticalDpi="4294967293" r:id="rId1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C8565-0329-44B4-93C5-6B28F605EF80}">
  <sheetPr>
    <pageSetUpPr fitToPage="1"/>
  </sheetPr>
  <dimension ref="A1:AW125"/>
  <sheetViews>
    <sheetView zoomScale="120" zoomScaleNormal="120" workbookViewId="0">
      <selection activeCell="D26" sqref="D2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225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45870</v>
      </c>
      <c r="C2" s="363"/>
      <c r="D2" s="364">
        <v>45839</v>
      </c>
      <c r="E2" s="344"/>
      <c r="F2" s="345" t="s">
        <v>3</v>
      </c>
      <c r="G2" s="346"/>
      <c r="H2" s="343">
        <v>45505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298" t="s">
        <v>17</v>
      </c>
      <c r="D3" s="285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99">
        <v>1</v>
      </c>
      <c r="D4" s="286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C4/$C$57</f>
        <v>6.6934404283801872E-4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300">
        <v>2</v>
      </c>
      <c r="D5" s="287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C5/$C$57</f>
        <v>1.3386880856760374E-3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COUNTIFS($C$4:$C$56,"&gt;0",$N$4:$N$56,"=1")</f>
        <v>18</v>
      </c>
      <c r="AI5" s="163">
        <f>SUMIFS(C4:C56,N4:N56,"1")</f>
        <v>1255</v>
      </c>
      <c r="AJ5" s="163">
        <f>COUNTIFS($C$4:$C$56,"&gt;0",$N$4:$N$56,"=2")</f>
        <v>7</v>
      </c>
      <c r="AK5" s="163">
        <f>SUMIFS($C$4:$C$56,$N$4:$N$56,"2")</f>
        <v>12</v>
      </c>
      <c r="AL5" s="163">
        <f>COUNTIFS($N$4:$N$56,"=3",$C$4:$C$56,"&gt;0")</f>
        <v>1</v>
      </c>
      <c r="AM5" s="163">
        <f>SUMIFS($C$4:$C$56,$N$4:$N$56,"3")</f>
        <v>1</v>
      </c>
      <c r="AN5" s="163">
        <f>COUNTIFS($N$4:$N$56,"=4",$C$4:$C$56,"&gt;0")</f>
        <v>3</v>
      </c>
      <c r="AO5" s="163">
        <f>SUMIFS($C$4:$C$56,$N$4:$N$56,"4")</f>
        <v>19</v>
      </c>
      <c r="AP5" s="163">
        <f>COUNTIFS($N$4:$N$56,"=5",$C$4:$C$56,"&gt;0")</f>
        <v>7</v>
      </c>
      <c r="AQ5" s="163">
        <f>SUMIFS($C$4:$C$56,$N$4:$N$56,"5")</f>
        <v>200</v>
      </c>
      <c r="AR5" s="163">
        <f>COUNTIFS($N$4:$N$56,"=6",$C$4:$C$56,"&gt;0")</f>
        <v>1</v>
      </c>
      <c r="AS5" s="163">
        <f>SUMIFS($C$4:$C$56,$N$4:$N$56,"6")</f>
        <v>4</v>
      </c>
      <c r="AT5" s="167">
        <f>AH5+AJ5+AL5+AN5+AP5+AR5</f>
        <v>37</v>
      </c>
      <c r="AU5" s="168">
        <f>AI5+AK5+AM5+AO5+AQ5+AS5+1</f>
        <v>1492</v>
      </c>
      <c r="AV5" s="263">
        <v>741</v>
      </c>
      <c r="AW5" s="264">
        <v>731</v>
      </c>
    </row>
    <row r="6" spans="1:49" ht="15" thickBot="1" x14ac:dyDescent="0.2">
      <c r="A6" s="176" t="s">
        <v>84</v>
      </c>
      <c r="B6" s="268">
        <v>4</v>
      </c>
      <c r="C6" s="300">
        <v>4</v>
      </c>
      <c r="D6" s="287">
        <v>4</v>
      </c>
      <c r="E6" s="269">
        <v>4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C6/$C$57</f>
        <v>2.6773761713520749E-3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0.48648648648648651</v>
      </c>
      <c r="AI6" s="59">
        <f>AI5/AU5</f>
        <v>0.84115281501340478</v>
      </c>
      <c r="AJ6" s="60">
        <f>AJ5/AT5</f>
        <v>0.1891891891891892</v>
      </c>
      <c r="AK6" s="60">
        <f>AK5/AU5</f>
        <v>8.0428954423592495E-3</v>
      </c>
      <c r="AL6" s="59">
        <f>AL5/AT5</f>
        <v>2.7027027027027029E-2</v>
      </c>
      <c r="AM6" s="59">
        <f>AM5/AU5</f>
        <v>6.7024128686327079E-4</v>
      </c>
      <c r="AN6" s="60">
        <f>AN5/AT5</f>
        <v>8.1081081081081086E-2</v>
      </c>
      <c r="AO6" s="60">
        <f>AO5/AU5</f>
        <v>1.2734584450402145E-2</v>
      </c>
      <c r="AP6" s="59">
        <f>AP5/AT5</f>
        <v>0.1891891891891892</v>
      </c>
      <c r="AQ6" s="59">
        <f>AQ5/AU5</f>
        <v>0.13404825737265416</v>
      </c>
      <c r="AR6" s="60">
        <f>AR5/AT5</f>
        <v>2.7027027027027029E-2</v>
      </c>
      <c r="AS6" s="173">
        <f>AS5/AU5</f>
        <v>2.6809651474530832E-3</v>
      </c>
      <c r="AT6" s="174">
        <f>AH6+AJ6+AL6+AN6+AP6+AR6</f>
        <v>1</v>
      </c>
      <c r="AU6" s="175">
        <f>AI6+AK6+AM6+AO6+AQ6+AS6</f>
        <v>0.99932975871313656</v>
      </c>
      <c r="AV6" s="63">
        <f>AV5/AU5</f>
        <v>0.49664879356568364</v>
      </c>
      <c r="AW6" s="64">
        <f>AW5/AU5</f>
        <v>0.48994638069705093</v>
      </c>
    </row>
    <row r="7" spans="1:49" ht="14.25" x14ac:dyDescent="0.15">
      <c r="A7" s="179" t="s">
        <v>137</v>
      </c>
      <c r="B7" s="268" t="s">
        <v>217</v>
      </c>
      <c r="C7" s="300" t="s">
        <v>217</v>
      </c>
      <c r="D7" s="287">
        <v>1</v>
      </c>
      <c r="E7" s="269">
        <v>1</v>
      </c>
      <c r="F7" s="22">
        <f t="shared" si="0"/>
        <v>-1</v>
      </c>
      <c r="G7" s="33">
        <f t="shared" si="0"/>
        <v>-1</v>
      </c>
      <c r="H7" s="270">
        <v>2</v>
      </c>
      <c r="I7" s="269">
        <v>2</v>
      </c>
      <c r="J7" s="22">
        <f t="shared" si="1"/>
        <v>-2</v>
      </c>
      <c r="K7" s="33">
        <f t="shared" si="1"/>
        <v>-2</v>
      </c>
      <c r="L7" s="161">
        <f t="shared" ref="L7:L56" si="2">IF(ISERROR(K7/I7),0,K7/I7)</f>
        <v>-1</v>
      </c>
      <c r="M7" s="35">
        <f t="shared" ref="M7:M56" si="3">C7/$C$57</f>
        <v>0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300">
        <v>2</v>
      </c>
      <c r="D8" s="287">
        <v>1</v>
      </c>
      <c r="E8" s="269">
        <v>2</v>
      </c>
      <c r="F8" s="22">
        <f t="shared" si="0"/>
        <v>0</v>
      </c>
      <c r="G8" s="33">
        <f t="shared" si="0"/>
        <v>0</v>
      </c>
      <c r="H8" s="270">
        <v>0</v>
      </c>
      <c r="I8" s="269">
        <v>0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1.3386880856760374E-3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114</v>
      </c>
      <c r="C9" s="300">
        <v>188</v>
      </c>
      <c r="D9" s="287">
        <v>114</v>
      </c>
      <c r="E9" s="269">
        <v>189</v>
      </c>
      <c r="F9" s="22">
        <f t="shared" si="0"/>
        <v>0</v>
      </c>
      <c r="G9" s="33">
        <f t="shared" si="0"/>
        <v>-1</v>
      </c>
      <c r="H9" s="270">
        <v>118</v>
      </c>
      <c r="I9" s="269">
        <v>203</v>
      </c>
      <c r="J9" s="22">
        <f t="shared" si="1"/>
        <v>-4</v>
      </c>
      <c r="K9" s="33">
        <f t="shared" si="1"/>
        <v>-15</v>
      </c>
      <c r="L9" s="161">
        <f t="shared" si="2"/>
        <v>-7.3891625615763554E-2</v>
      </c>
      <c r="M9" s="35">
        <f t="shared" si="3"/>
        <v>0.12583668005354753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21</v>
      </c>
      <c r="C10" s="300">
        <v>21</v>
      </c>
      <c r="D10" s="287">
        <v>18</v>
      </c>
      <c r="E10" s="269">
        <v>18</v>
      </c>
      <c r="F10" s="22">
        <f t="shared" si="0"/>
        <v>3</v>
      </c>
      <c r="G10" s="33">
        <f t="shared" si="0"/>
        <v>3</v>
      </c>
      <c r="H10" s="270">
        <v>17</v>
      </c>
      <c r="I10" s="269">
        <v>17</v>
      </c>
      <c r="J10" s="22">
        <f t="shared" si="1"/>
        <v>4</v>
      </c>
      <c r="K10" s="33">
        <f t="shared" si="1"/>
        <v>4</v>
      </c>
      <c r="L10" s="161">
        <f t="shared" si="2"/>
        <v>0.23529411764705882</v>
      </c>
      <c r="M10" s="35">
        <f t="shared" si="3"/>
        <v>1.4056224899598393E-2</v>
      </c>
      <c r="N10" s="162">
        <v>1</v>
      </c>
    </row>
    <row r="11" spans="1:49" ht="14.25" x14ac:dyDescent="0.15">
      <c r="A11" s="180" t="s">
        <v>208</v>
      </c>
      <c r="B11" s="268">
        <v>12</v>
      </c>
      <c r="C11" s="300">
        <v>26</v>
      </c>
      <c r="D11" s="287">
        <v>12</v>
      </c>
      <c r="E11" s="269">
        <v>26</v>
      </c>
      <c r="F11" s="22">
        <f t="shared" si="0"/>
        <v>0</v>
      </c>
      <c r="G11" s="33">
        <f t="shared" si="0"/>
        <v>0</v>
      </c>
      <c r="H11" s="270">
        <v>9</v>
      </c>
      <c r="I11" s="269">
        <v>24</v>
      </c>
      <c r="J11" s="22">
        <f t="shared" si="1"/>
        <v>3</v>
      </c>
      <c r="K11" s="33">
        <f t="shared" si="1"/>
        <v>2</v>
      </c>
      <c r="L11" s="161">
        <f t="shared" si="2"/>
        <v>8.3333333333333329E-2</v>
      </c>
      <c r="M11" s="35">
        <f t="shared" si="3"/>
        <v>1.7402945113788489E-2</v>
      </c>
      <c r="N11" s="162">
        <v>1</v>
      </c>
    </row>
    <row r="12" spans="1:49" ht="14.25" x14ac:dyDescent="0.15">
      <c r="A12" s="179" t="s">
        <v>141</v>
      </c>
      <c r="B12" s="268">
        <v>6</v>
      </c>
      <c r="C12" s="300">
        <v>6</v>
      </c>
      <c r="D12" s="287">
        <v>6</v>
      </c>
      <c r="E12" s="269">
        <v>6</v>
      </c>
      <c r="F12" s="22">
        <f t="shared" si="0"/>
        <v>0</v>
      </c>
      <c r="G12" s="33">
        <f t="shared" si="0"/>
        <v>0</v>
      </c>
      <c r="H12" s="270">
        <v>8</v>
      </c>
      <c r="I12" s="269">
        <v>8</v>
      </c>
      <c r="J12" s="22">
        <f t="shared" si="1"/>
        <v>-2</v>
      </c>
      <c r="K12" s="33">
        <f t="shared" si="1"/>
        <v>-2</v>
      </c>
      <c r="L12" s="161">
        <f t="shared" si="2"/>
        <v>-0.25</v>
      </c>
      <c r="M12" s="35">
        <f t="shared" si="3"/>
        <v>4.0160642570281121E-3</v>
      </c>
      <c r="N12" s="162">
        <v>1</v>
      </c>
    </row>
    <row r="13" spans="1:49" ht="14.25" x14ac:dyDescent="0.15">
      <c r="A13" s="179" t="s">
        <v>142</v>
      </c>
      <c r="B13" s="268">
        <v>1</v>
      </c>
      <c r="C13" s="300">
        <v>1</v>
      </c>
      <c r="D13" s="287" t="s">
        <v>217</v>
      </c>
      <c r="E13" s="269" t="s">
        <v>217</v>
      </c>
      <c r="F13" s="22">
        <f t="shared" si="0"/>
        <v>1</v>
      </c>
      <c r="G13" s="33">
        <f t="shared" si="0"/>
        <v>1</v>
      </c>
      <c r="H13" s="270">
        <v>0</v>
      </c>
      <c r="I13" s="269">
        <v>0</v>
      </c>
      <c r="J13" s="22">
        <f t="shared" si="1"/>
        <v>1</v>
      </c>
      <c r="K13" s="33">
        <f t="shared" si="1"/>
        <v>1</v>
      </c>
      <c r="L13" s="161">
        <f t="shared" si="2"/>
        <v>0</v>
      </c>
      <c r="M13" s="35">
        <f t="shared" si="3"/>
        <v>6.6934404283801872E-4</v>
      </c>
      <c r="N13" s="162">
        <v>4</v>
      </c>
    </row>
    <row r="14" spans="1:49" ht="14.25" x14ac:dyDescent="0.15">
      <c r="A14" s="179" t="s">
        <v>143</v>
      </c>
      <c r="B14" s="268">
        <v>6</v>
      </c>
      <c r="C14" s="300">
        <v>8</v>
      </c>
      <c r="D14" s="287">
        <v>9</v>
      </c>
      <c r="E14" s="269">
        <v>11</v>
      </c>
      <c r="F14" s="22">
        <f t="shared" si="0"/>
        <v>-3</v>
      </c>
      <c r="G14" s="33">
        <f t="shared" si="0"/>
        <v>-3</v>
      </c>
      <c r="H14" s="270">
        <v>11</v>
      </c>
      <c r="I14" s="269">
        <v>15</v>
      </c>
      <c r="J14" s="22">
        <f t="shared" si="1"/>
        <v>-5</v>
      </c>
      <c r="K14" s="33">
        <f t="shared" si="1"/>
        <v>-7</v>
      </c>
      <c r="L14" s="161">
        <f t="shared" si="2"/>
        <v>-0.46666666666666667</v>
      </c>
      <c r="M14" s="35">
        <f t="shared" si="3"/>
        <v>5.3547523427041497E-3</v>
      </c>
      <c r="N14" s="162">
        <v>1</v>
      </c>
    </row>
    <row r="15" spans="1:49" ht="14.25" x14ac:dyDescent="0.15">
      <c r="A15" s="179" t="s">
        <v>144</v>
      </c>
      <c r="B15" s="268">
        <v>214</v>
      </c>
      <c r="C15" s="300">
        <v>267</v>
      </c>
      <c r="D15" s="287">
        <v>212</v>
      </c>
      <c r="E15" s="269">
        <v>262</v>
      </c>
      <c r="F15" s="22">
        <f t="shared" si="0"/>
        <v>2</v>
      </c>
      <c r="G15" s="33">
        <f t="shared" si="0"/>
        <v>5</v>
      </c>
      <c r="H15" s="270">
        <v>218</v>
      </c>
      <c r="I15" s="269">
        <v>265</v>
      </c>
      <c r="J15" s="22">
        <f t="shared" si="1"/>
        <v>-4</v>
      </c>
      <c r="K15" s="33">
        <f t="shared" si="1"/>
        <v>2</v>
      </c>
      <c r="L15" s="161">
        <f t="shared" si="2"/>
        <v>7.5471698113207548E-3</v>
      </c>
      <c r="M15" s="35">
        <f t="shared" si="3"/>
        <v>0.17871485943775101</v>
      </c>
      <c r="N15" s="162">
        <v>1</v>
      </c>
    </row>
    <row r="16" spans="1:49" ht="14.25" x14ac:dyDescent="0.15">
      <c r="A16" s="179" t="s">
        <v>73</v>
      </c>
      <c r="B16" s="268">
        <v>91</v>
      </c>
      <c r="C16" s="300">
        <v>92</v>
      </c>
      <c r="D16" s="287">
        <v>90</v>
      </c>
      <c r="E16" s="269">
        <v>91</v>
      </c>
      <c r="F16" s="22">
        <f t="shared" si="0"/>
        <v>1</v>
      </c>
      <c r="G16" s="33">
        <f t="shared" si="0"/>
        <v>1</v>
      </c>
      <c r="H16" s="270">
        <v>87</v>
      </c>
      <c r="I16" s="269">
        <v>90</v>
      </c>
      <c r="J16" s="22">
        <f t="shared" si="1"/>
        <v>4</v>
      </c>
      <c r="K16" s="33">
        <f t="shared" si="1"/>
        <v>2</v>
      </c>
      <c r="L16" s="161">
        <f t="shared" si="2"/>
        <v>2.2222222222222223E-2</v>
      </c>
      <c r="M16" s="35">
        <f t="shared" si="3"/>
        <v>6.1579651941097727E-2</v>
      </c>
      <c r="N16" s="162">
        <v>1</v>
      </c>
    </row>
    <row r="17" spans="1:14" ht="14.25" x14ac:dyDescent="0.15">
      <c r="A17" s="179" t="s">
        <v>221</v>
      </c>
      <c r="B17" s="268" t="s">
        <v>217</v>
      </c>
      <c r="C17" s="300" t="s">
        <v>217</v>
      </c>
      <c r="D17" s="287">
        <v>1</v>
      </c>
      <c r="E17" s="269">
        <v>1</v>
      </c>
      <c r="F17" s="22">
        <f t="shared" si="0"/>
        <v>-1</v>
      </c>
      <c r="G17" s="33">
        <f t="shared" si="0"/>
        <v>-1</v>
      </c>
      <c r="H17" s="270" t="s">
        <v>217</v>
      </c>
      <c r="I17" s="269" t="s">
        <v>217</v>
      </c>
      <c r="J17" s="22">
        <f t="shared" si="1"/>
        <v>0</v>
      </c>
      <c r="K17" s="33">
        <f t="shared" si="1"/>
        <v>0</v>
      </c>
      <c r="L17" s="161">
        <f t="shared" si="2"/>
        <v>0</v>
      </c>
      <c r="M17" s="35">
        <f t="shared" si="3"/>
        <v>0</v>
      </c>
      <c r="N17" s="162">
        <v>2</v>
      </c>
    </row>
    <row r="18" spans="1:14" ht="14.25" x14ac:dyDescent="0.15">
      <c r="A18" s="179" t="s">
        <v>211</v>
      </c>
      <c r="B18" s="268">
        <v>1</v>
      </c>
      <c r="C18" s="300">
        <v>2</v>
      </c>
      <c r="D18" s="287">
        <v>1</v>
      </c>
      <c r="E18" s="269">
        <v>2</v>
      </c>
      <c r="F18" s="22">
        <f t="shared" si="0"/>
        <v>0</v>
      </c>
      <c r="G18" s="33">
        <f t="shared" si="0"/>
        <v>0</v>
      </c>
      <c r="H18" s="270" t="s">
        <v>217</v>
      </c>
      <c r="I18" s="269" t="s">
        <v>217</v>
      </c>
      <c r="J18" s="22">
        <f t="shared" si="1"/>
        <v>1</v>
      </c>
      <c r="K18" s="33">
        <f t="shared" si="1"/>
        <v>2</v>
      </c>
      <c r="L18" s="161">
        <f t="shared" si="2"/>
        <v>0</v>
      </c>
      <c r="M18" s="35">
        <f t="shared" si="3"/>
        <v>1.3386880856760374E-3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300">
        <v>1</v>
      </c>
      <c r="D19" s="287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6.6934404283801872E-4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300">
        <v>2</v>
      </c>
      <c r="D20" s="287">
        <v>2</v>
      </c>
      <c r="E20" s="269">
        <v>2</v>
      </c>
      <c r="F20" s="22">
        <f t="shared" ref="F20:G56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6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1.3386880856760374E-3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300" t="s">
        <v>217</v>
      </c>
      <c r="D21" s="287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>
        <v>0</v>
      </c>
      <c r="I21" s="269">
        <v>0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300">
        <v>1</v>
      </c>
      <c r="D22" s="287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6.6934404283801872E-4</v>
      </c>
      <c r="N22" s="162">
        <v>3</v>
      </c>
    </row>
    <row r="23" spans="1:14" ht="14.25" x14ac:dyDescent="0.15">
      <c r="A23" s="179" t="s">
        <v>150</v>
      </c>
      <c r="B23" s="268">
        <v>11</v>
      </c>
      <c r="C23" s="300">
        <v>11</v>
      </c>
      <c r="D23" s="287">
        <v>13</v>
      </c>
      <c r="E23" s="269">
        <v>13</v>
      </c>
      <c r="F23" s="22">
        <f t="shared" si="4"/>
        <v>-2</v>
      </c>
      <c r="G23" s="33">
        <f t="shared" si="4"/>
        <v>-2</v>
      </c>
      <c r="H23" s="270">
        <v>14</v>
      </c>
      <c r="I23" s="269">
        <v>14</v>
      </c>
      <c r="J23" s="22">
        <f t="shared" si="5"/>
        <v>-3</v>
      </c>
      <c r="K23" s="33">
        <f t="shared" si="5"/>
        <v>-3</v>
      </c>
      <c r="L23" s="161">
        <f t="shared" si="2"/>
        <v>-0.21428571428571427</v>
      </c>
      <c r="M23" s="35">
        <f t="shared" si="3"/>
        <v>7.3627844712182058E-3</v>
      </c>
      <c r="N23" s="162">
        <v>1</v>
      </c>
    </row>
    <row r="24" spans="1:14" ht="14.25" x14ac:dyDescent="0.15">
      <c r="A24" s="181" t="s">
        <v>151</v>
      </c>
      <c r="B24" s="268">
        <v>92</v>
      </c>
      <c r="C24" s="300">
        <v>93</v>
      </c>
      <c r="D24" s="287">
        <v>81</v>
      </c>
      <c r="E24" s="269">
        <v>81</v>
      </c>
      <c r="F24" s="22">
        <f t="shared" si="4"/>
        <v>11</v>
      </c>
      <c r="G24" s="33">
        <f t="shared" si="4"/>
        <v>12</v>
      </c>
      <c r="H24" s="270">
        <v>72</v>
      </c>
      <c r="I24" s="269">
        <v>72</v>
      </c>
      <c r="J24" s="22">
        <f t="shared" si="5"/>
        <v>20</v>
      </c>
      <c r="K24" s="33">
        <f t="shared" si="5"/>
        <v>21</v>
      </c>
      <c r="L24" s="161">
        <f t="shared" si="2"/>
        <v>0.29166666666666669</v>
      </c>
      <c r="M24" s="35">
        <f t="shared" si="3"/>
        <v>6.224899598393574E-2</v>
      </c>
      <c r="N24" s="162">
        <v>1</v>
      </c>
    </row>
    <row r="25" spans="1:14" ht="14.25" x14ac:dyDescent="0.15">
      <c r="A25" s="179" t="s">
        <v>152</v>
      </c>
      <c r="B25" s="268" t="s">
        <v>217</v>
      </c>
      <c r="C25" s="300" t="s">
        <v>217</v>
      </c>
      <c r="D25" s="287">
        <v>1</v>
      </c>
      <c r="E25" s="269">
        <v>1</v>
      </c>
      <c r="F25" s="22">
        <f t="shared" si="4"/>
        <v>-1</v>
      </c>
      <c r="G25" s="33">
        <f t="shared" si="4"/>
        <v>-1</v>
      </c>
      <c r="H25" s="270">
        <v>1</v>
      </c>
      <c r="I25" s="269">
        <v>1</v>
      </c>
      <c r="J25" s="22">
        <f t="shared" si="5"/>
        <v>-1</v>
      </c>
      <c r="K25" s="33">
        <f t="shared" si="5"/>
        <v>-1</v>
      </c>
      <c r="L25" s="161">
        <f t="shared" si="2"/>
        <v>-1</v>
      </c>
      <c r="M25" s="35">
        <f t="shared" si="3"/>
        <v>0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300">
        <v>1</v>
      </c>
      <c r="D26" s="287">
        <v>1</v>
      </c>
      <c r="E26" s="269">
        <v>1</v>
      </c>
      <c r="F26" s="22">
        <f t="shared" si="4"/>
        <v>0</v>
      </c>
      <c r="G26" s="33">
        <f t="shared" si="4"/>
        <v>0</v>
      </c>
      <c r="H26" s="270">
        <v>0</v>
      </c>
      <c r="I26" s="269">
        <v>0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6.6934404283801872E-4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300">
        <v>1</v>
      </c>
      <c r="D27" s="287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6.6934404283801872E-4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300">
        <v>5</v>
      </c>
      <c r="D28" s="287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3.3467202141900937E-3</v>
      </c>
      <c r="N28" s="162">
        <v>1</v>
      </c>
    </row>
    <row r="29" spans="1:14" ht="14.25" x14ac:dyDescent="0.15">
      <c r="A29" s="179" t="s">
        <v>155</v>
      </c>
      <c r="B29" s="268">
        <v>104</v>
      </c>
      <c r="C29" s="300">
        <v>114</v>
      </c>
      <c r="D29" s="287">
        <v>106</v>
      </c>
      <c r="E29" s="269">
        <v>116</v>
      </c>
      <c r="F29" s="22">
        <f t="shared" si="4"/>
        <v>-2</v>
      </c>
      <c r="G29" s="33">
        <f t="shared" si="4"/>
        <v>-2</v>
      </c>
      <c r="H29" s="270">
        <v>112</v>
      </c>
      <c r="I29" s="269">
        <v>123</v>
      </c>
      <c r="J29" s="22">
        <f t="shared" si="5"/>
        <v>-8</v>
      </c>
      <c r="K29" s="33">
        <f t="shared" si="5"/>
        <v>-9</v>
      </c>
      <c r="L29" s="161">
        <f t="shared" si="2"/>
        <v>-7.3170731707317069E-2</v>
      </c>
      <c r="M29" s="35">
        <f t="shared" si="3"/>
        <v>7.6305220883534142E-2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300">
        <v>5</v>
      </c>
      <c r="D30" s="287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3.3467202141900937E-3</v>
      </c>
      <c r="N30" s="162">
        <v>1</v>
      </c>
    </row>
    <row r="31" spans="1:14" ht="14.25" x14ac:dyDescent="0.15">
      <c r="A31" s="179" t="s">
        <v>157</v>
      </c>
      <c r="B31" s="268">
        <v>1</v>
      </c>
      <c r="C31" s="300">
        <v>1</v>
      </c>
      <c r="D31" s="287">
        <v>1</v>
      </c>
      <c r="E31" s="269">
        <v>1</v>
      </c>
      <c r="F31" s="22">
        <f t="shared" si="4"/>
        <v>0</v>
      </c>
      <c r="G31" s="33">
        <f t="shared" si="4"/>
        <v>0</v>
      </c>
      <c r="H31" s="270">
        <v>0</v>
      </c>
      <c r="I31" s="269">
        <v>0</v>
      </c>
      <c r="J31" s="22">
        <f t="shared" si="5"/>
        <v>1</v>
      </c>
      <c r="K31" s="33">
        <f t="shared" si="5"/>
        <v>1</v>
      </c>
      <c r="L31" s="161">
        <f t="shared" si="2"/>
        <v>0</v>
      </c>
      <c r="M31" s="35">
        <f t="shared" si="3"/>
        <v>6.6934404283801872E-4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300">
        <v>1</v>
      </c>
      <c r="D32" s="287">
        <v>1</v>
      </c>
      <c r="E32" s="269">
        <v>1</v>
      </c>
      <c r="F32" s="22">
        <f t="shared" si="4"/>
        <v>0</v>
      </c>
      <c r="G32" s="33">
        <f t="shared" si="4"/>
        <v>0</v>
      </c>
      <c r="H32" s="270">
        <v>0</v>
      </c>
      <c r="I32" s="269">
        <v>0</v>
      </c>
      <c r="J32" s="22">
        <f t="shared" si="5"/>
        <v>1</v>
      </c>
      <c r="K32" s="33">
        <f t="shared" si="5"/>
        <v>1</v>
      </c>
      <c r="L32" s="161">
        <f t="shared" si="2"/>
        <v>0</v>
      </c>
      <c r="M32" s="35">
        <f t="shared" si="3"/>
        <v>6.6934404283801872E-4</v>
      </c>
      <c r="N32" s="162">
        <v>1</v>
      </c>
    </row>
    <row r="33" spans="1:14" ht="14.25" x14ac:dyDescent="0.15">
      <c r="A33" s="179" t="s">
        <v>159</v>
      </c>
      <c r="B33" s="268">
        <v>8</v>
      </c>
      <c r="C33" s="300">
        <v>11</v>
      </c>
      <c r="D33" s="287">
        <v>8</v>
      </c>
      <c r="E33" s="269">
        <v>11</v>
      </c>
      <c r="F33" s="22">
        <f t="shared" si="4"/>
        <v>0</v>
      </c>
      <c r="G33" s="33">
        <f t="shared" si="4"/>
        <v>0</v>
      </c>
      <c r="H33" s="270">
        <v>4</v>
      </c>
      <c r="I33" s="269">
        <v>10</v>
      </c>
      <c r="J33" s="22">
        <f t="shared" si="5"/>
        <v>4</v>
      </c>
      <c r="K33" s="33">
        <f t="shared" si="5"/>
        <v>1</v>
      </c>
      <c r="L33" s="161">
        <f t="shared" si="2"/>
        <v>0.1</v>
      </c>
      <c r="M33" s="35">
        <f t="shared" si="3"/>
        <v>7.3627844712182058E-3</v>
      </c>
      <c r="N33" s="162">
        <v>1</v>
      </c>
    </row>
    <row r="34" spans="1:14" ht="14.25" x14ac:dyDescent="0.15">
      <c r="A34" s="180" t="s">
        <v>160</v>
      </c>
      <c r="B34" s="268" t="s">
        <v>217</v>
      </c>
      <c r="C34" s="300" t="s">
        <v>217</v>
      </c>
      <c r="D34" s="287" t="s">
        <v>217</v>
      </c>
      <c r="E34" s="269" t="s">
        <v>217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-1</v>
      </c>
      <c r="K34" s="33">
        <f t="shared" si="5"/>
        <v>-1</v>
      </c>
      <c r="L34" s="161">
        <f t="shared" si="2"/>
        <v>-1</v>
      </c>
      <c r="M34" s="35">
        <f t="shared" si="3"/>
        <v>0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300" t="s">
        <v>217</v>
      </c>
      <c r="D35" s="287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>
        <v>0</v>
      </c>
      <c r="I35" s="269">
        <v>0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29</v>
      </c>
      <c r="C36" s="300">
        <v>46</v>
      </c>
      <c r="D36" s="287">
        <v>30</v>
      </c>
      <c r="E36" s="269">
        <v>47</v>
      </c>
      <c r="F36" s="22">
        <f t="shared" si="4"/>
        <v>-1</v>
      </c>
      <c r="G36" s="33">
        <f t="shared" si="4"/>
        <v>-1</v>
      </c>
      <c r="H36" s="270">
        <v>23</v>
      </c>
      <c r="I36" s="269">
        <v>37</v>
      </c>
      <c r="J36" s="22">
        <f t="shared" si="5"/>
        <v>6</v>
      </c>
      <c r="K36" s="33">
        <f t="shared" si="5"/>
        <v>9</v>
      </c>
      <c r="L36" s="161">
        <f t="shared" si="2"/>
        <v>0.24324324324324326</v>
      </c>
      <c r="M36" s="35">
        <f t="shared" si="3"/>
        <v>3.0789825970548863E-2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300">
        <v>4</v>
      </c>
      <c r="D37" s="287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0</v>
      </c>
      <c r="I37" s="269">
        <v>4</v>
      </c>
      <c r="J37" s="22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2.6773761713520749E-3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300">
        <v>2</v>
      </c>
      <c r="D38" s="287">
        <v>2</v>
      </c>
      <c r="E38" s="269">
        <v>2</v>
      </c>
      <c r="F38" s="22">
        <f t="shared" si="4"/>
        <v>0</v>
      </c>
      <c r="G38" s="33">
        <f t="shared" si="4"/>
        <v>0</v>
      </c>
      <c r="H38" s="270">
        <v>2</v>
      </c>
      <c r="I38" s="269">
        <v>2</v>
      </c>
      <c r="J38" s="22">
        <f t="shared" si="5"/>
        <v>0</v>
      </c>
      <c r="K38" s="33">
        <f t="shared" si="5"/>
        <v>0</v>
      </c>
      <c r="L38" s="161">
        <f t="shared" si="2"/>
        <v>0</v>
      </c>
      <c r="M38" s="35">
        <f t="shared" si="3"/>
        <v>1.3386880856760374E-3</v>
      </c>
      <c r="N38" s="162">
        <v>5</v>
      </c>
    </row>
    <row r="39" spans="1:14" ht="14.25" x14ac:dyDescent="0.15">
      <c r="A39" s="179" t="s">
        <v>165</v>
      </c>
      <c r="B39" s="268">
        <v>281</v>
      </c>
      <c r="C39" s="300">
        <v>345</v>
      </c>
      <c r="D39" s="287">
        <v>286</v>
      </c>
      <c r="E39" s="269">
        <v>350</v>
      </c>
      <c r="F39" s="22">
        <f t="shared" si="4"/>
        <v>-5</v>
      </c>
      <c r="G39" s="33">
        <f t="shared" si="4"/>
        <v>-5</v>
      </c>
      <c r="H39" s="270">
        <v>278</v>
      </c>
      <c r="I39" s="269">
        <v>341</v>
      </c>
      <c r="J39" s="22">
        <f t="shared" si="5"/>
        <v>3</v>
      </c>
      <c r="K39" s="33">
        <f t="shared" si="5"/>
        <v>4</v>
      </c>
      <c r="L39" s="161">
        <f t="shared" si="2"/>
        <v>1.1730205278592375E-2</v>
      </c>
      <c r="M39" s="35">
        <f t="shared" si="3"/>
        <v>0.23092369477911648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300" t="s">
        <v>217</v>
      </c>
      <c r="D40" s="287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>
        <v>0</v>
      </c>
      <c r="I40" s="269">
        <v>0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300">
        <v>1</v>
      </c>
      <c r="D41" s="287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6.6934404283801872E-4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300" t="s">
        <v>217</v>
      </c>
      <c r="D42" s="287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>
        <v>0</v>
      </c>
      <c r="I42" s="269">
        <v>0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300" t="s">
        <v>217</v>
      </c>
      <c r="D43" s="287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>
        <v>0</v>
      </c>
      <c r="I43" s="269">
        <v>0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300">
        <v>1</v>
      </c>
      <c r="D44" s="287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6.6934404283801872E-4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300" t="s">
        <v>217</v>
      </c>
      <c r="D45" s="287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>
        <v>0</v>
      </c>
      <c r="I45" s="269">
        <v>0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300" t="s">
        <v>217</v>
      </c>
      <c r="D46" s="287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>
        <v>0</v>
      </c>
      <c r="I46" s="269">
        <v>0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23</v>
      </c>
      <c r="C47" s="300">
        <v>25</v>
      </c>
      <c r="D47" s="287">
        <v>23</v>
      </c>
      <c r="E47" s="269">
        <v>25</v>
      </c>
      <c r="F47" s="22">
        <f t="shared" si="4"/>
        <v>0</v>
      </c>
      <c r="G47" s="33">
        <f t="shared" si="4"/>
        <v>0</v>
      </c>
      <c r="H47" s="270">
        <v>22</v>
      </c>
      <c r="I47" s="269">
        <v>24</v>
      </c>
      <c r="J47" s="22">
        <f t="shared" si="5"/>
        <v>1</v>
      </c>
      <c r="K47" s="33">
        <f t="shared" si="5"/>
        <v>1</v>
      </c>
      <c r="L47" s="161">
        <f t="shared" si="2"/>
        <v>4.1666666666666664E-2</v>
      </c>
      <c r="M47" s="35">
        <f t="shared" si="3"/>
        <v>1.6733601070950468E-2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300" t="s">
        <v>217</v>
      </c>
      <c r="D48" s="287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>
        <v>0</v>
      </c>
      <c r="I48" s="269">
        <v>0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300">
        <v>4</v>
      </c>
      <c r="D49" s="287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5</v>
      </c>
      <c r="I49" s="269">
        <v>5</v>
      </c>
      <c r="J49" s="22">
        <f t="shared" si="5"/>
        <v>-1</v>
      </c>
      <c r="K49" s="33">
        <f t="shared" si="5"/>
        <v>-1</v>
      </c>
      <c r="L49" s="161">
        <f t="shared" si="2"/>
        <v>-0.2</v>
      </c>
      <c r="M49" s="35">
        <f t="shared" si="3"/>
        <v>2.6773761713520749E-3</v>
      </c>
      <c r="N49" s="162">
        <v>2</v>
      </c>
    </row>
    <row r="50" spans="1:35" ht="14.25" x14ac:dyDescent="0.15">
      <c r="A50" s="179" t="s">
        <v>175</v>
      </c>
      <c r="B50" s="268">
        <v>16</v>
      </c>
      <c r="C50" s="300">
        <v>17</v>
      </c>
      <c r="D50" s="287">
        <v>16</v>
      </c>
      <c r="E50" s="269">
        <v>17</v>
      </c>
      <c r="F50" s="22">
        <f t="shared" si="4"/>
        <v>0</v>
      </c>
      <c r="G50" s="33">
        <f t="shared" si="4"/>
        <v>0</v>
      </c>
      <c r="H50" s="270">
        <v>19</v>
      </c>
      <c r="I50" s="269">
        <v>26</v>
      </c>
      <c r="J50" s="22">
        <f t="shared" si="5"/>
        <v>-3</v>
      </c>
      <c r="K50" s="33">
        <f t="shared" si="5"/>
        <v>-9</v>
      </c>
      <c r="L50" s="161">
        <f t="shared" si="2"/>
        <v>-0.34615384615384615</v>
      </c>
      <c r="M50" s="35">
        <f t="shared" si="3"/>
        <v>1.1378848728246318E-2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300" t="s">
        <v>217</v>
      </c>
      <c r="D51" s="287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>
        <v>0</v>
      </c>
      <c r="I51" s="269">
        <v>0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300" t="s">
        <v>217</v>
      </c>
      <c r="D52" s="287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>
        <v>0</v>
      </c>
      <c r="I52" s="269">
        <v>0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300">
        <v>1</v>
      </c>
      <c r="D53" s="287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6.6934404283801872E-4</v>
      </c>
      <c r="N53" s="162">
        <v>5</v>
      </c>
    </row>
    <row r="54" spans="1:35" ht="14.25" x14ac:dyDescent="0.15">
      <c r="A54" s="179" t="s">
        <v>178</v>
      </c>
      <c r="B54" s="268">
        <v>165</v>
      </c>
      <c r="C54" s="300">
        <v>178</v>
      </c>
      <c r="D54" s="287">
        <v>162</v>
      </c>
      <c r="E54" s="269">
        <v>175</v>
      </c>
      <c r="F54" s="22">
        <f t="shared" si="4"/>
        <v>3</v>
      </c>
      <c r="G54" s="33">
        <f t="shared" si="4"/>
        <v>3</v>
      </c>
      <c r="H54" s="270">
        <v>142</v>
      </c>
      <c r="I54" s="269">
        <v>158</v>
      </c>
      <c r="J54" s="22">
        <f t="shared" si="5"/>
        <v>23</v>
      </c>
      <c r="K54" s="33">
        <f t="shared" si="5"/>
        <v>20</v>
      </c>
      <c r="L54" s="161">
        <f t="shared" si="2"/>
        <v>0.12658227848101267</v>
      </c>
      <c r="M54" s="35">
        <f t="shared" si="3"/>
        <v>0.11914323962516733</v>
      </c>
      <c r="N54" s="187">
        <v>1</v>
      </c>
    </row>
    <row r="55" spans="1:35" ht="14.25" x14ac:dyDescent="0.15">
      <c r="A55" s="296" t="s">
        <v>224</v>
      </c>
      <c r="B55" s="268">
        <v>1</v>
      </c>
      <c r="C55" s="300">
        <v>1</v>
      </c>
      <c r="D55" s="287">
        <v>1</v>
      </c>
      <c r="E55" s="269">
        <v>1</v>
      </c>
      <c r="F55" s="22">
        <f t="shared" si="4"/>
        <v>0</v>
      </c>
      <c r="G55" s="33">
        <f t="shared" si="4"/>
        <v>0</v>
      </c>
      <c r="H55" s="270" t="s">
        <v>217</v>
      </c>
      <c r="I55" s="269" t="s">
        <v>217</v>
      </c>
      <c r="J55" s="22">
        <f t="shared" si="5"/>
        <v>1</v>
      </c>
      <c r="K55" s="33">
        <f t="shared" si="5"/>
        <v>1</v>
      </c>
      <c r="L55" s="161">
        <f t="shared" si="2"/>
        <v>0</v>
      </c>
      <c r="M55" s="35">
        <f t="shared" si="3"/>
        <v>6.6934404283801872E-4</v>
      </c>
      <c r="N55" s="187"/>
    </row>
    <row r="56" spans="1:35" ht="15" thickBot="1" x14ac:dyDescent="0.2">
      <c r="A56" s="271" t="s">
        <v>88</v>
      </c>
      <c r="B56" s="272">
        <v>1</v>
      </c>
      <c r="C56" s="301">
        <v>2</v>
      </c>
      <c r="D56" s="288">
        <v>1</v>
      </c>
      <c r="E56" s="273">
        <v>1</v>
      </c>
      <c r="F56" s="274">
        <f t="shared" si="4"/>
        <v>0</v>
      </c>
      <c r="G56" s="275">
        <f t="shared" si="4"/>
        <v>1</v>
      </c>
      <c r="H56" s="276">
        <v>1</v>
      </c>
      <c r="I56" s="273">
        <v>1</v>
      </c>
      <c r="J56" s="274">
        <f t="shared" si="5"/>
        <v>0</v>
      </c>
      <c r="K56" s="275">
        <f t="shared" si="5"/>
        <v>1</v>
      </c>
      <c r="L56" s="161">
        <f t="shared" si="2"/>
        <v>1</v>
      </c>
      <c r="M56" s="35">
        <f t="shared" si="3"/>
        <v>1.3386880856760374E-3</v>
      </c>
      <c r="N56" s="192">
        <v>0</v>
      </c>
    </row>
    <row r="57" spans="1:35" ht="15" thickBot="1" x14ac:dyDescent="0.2">
      <c r="A57" s="193" t="s">
        <v>53</v>
      </c>
      <c r="B57" s="226">
        <v>1231</v>
      </c>
      <c r="C57" s="302">
        <v>1494</v>
      </c>
      <c r="D57" s="297">
        <v>1226</v>
      </c>
      <c r="E57" s="265">
        <v>1485</v>
      </c>
      <c r="F57" s="44">
        <f>B57-D57</f>
        <v>5</v>
      </c>
      <c r="G57" s="146">
        <f>C57-E57</f>
        <v>9</v>
      </c>
      <c r="H57" s="43">
        <v>1189</v>
      </c>
      <c r="I57" s="266">
        <v>1467</v>
      </c>
      <c r="J57" s="44">
        <f>B57-H57</f>
        <v>42</v>
      </c>
      <c r="K57" s="146">
        <f>C57-I57</f>
        <v>27</v>
      </c>
      <c r="L57" s="228">
        <f>IF(ISERROR(K57/I57),0,K57/I57)</f>
        <v>1.8404907975460124E-2</v>
      </c>
      <c r="M57" s="195">
        <f>C57/$C$57</f>
        <v>1</v>
      </c>
      <c r="N57" s="7"/>
    </row>
    <row r="58" spans="1:35" ht="12.75" customHeight="1" x14ac:dyDescent="0.15">
      <c r="A58" s="222"/>
      <c r="B58" s="223"/>
      <c r="M58" s="196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2"/>
      <c r="B63" s="223"/>
    </row>
    <row r="64" spans="1:35" ht="14.25" x14ac:dyDescent="0.15">
      <c r="A64" s="224"/>
      <c r="B64" s="222"/>
      <c r="C64" s="222"/>
      <c r="D64" s="222"/>
      <c r="E64" s="224"/>
      <c r="F64" s="224"/>
      <c r="G64" s="222"/>
      <c r="H64" s="224"/>
      <c r="I64" s="357"/>
      <c r="J64" s="357"/>
      <c r="K64" s="357"/>
      <c r="L64" s="357"/>
      <c r="M64" s="357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358"/>
      <c r="AH64" s="359"/>
      <c r="AI64" s="359"/>
    </row>
    <row r="65" spans="1:35" ht="14.25" x14ac:dyDescent="0.15">
      <c r="A65" s="224"/>
      <c r="B65" s="360"/>
      <c r="C65" s="360"/>
      <c r="D65" s="360"/>
      <c r="E65" s="360"/>
      <c r="F65" s="361"/>
      <c r="G65" s="361"/>
      <c r="H65" s="360"/>
      <c r="I65" s="360"/>
      <c r="J65" s="361"/>
      <c r="K65" s="361"/>
      <c r="L65" s="234"/>
      <c r="M65" s="235"/>
      <c r="N65" s="236"/>
      <c r="O65" s="224"/>
      <c r="P65" s="358"/>
      <c r="Q65" s="359"/>
      <c r="R65" s="359"/>
      <c r="S65" s="358"/>
      <c r="T65" s="358"/>
      <c r="U65" s="359"/>
      <c r="V65" s="362"/>
      <c r="W65" s="358"/>
      <c r="X65" s="358"/>
      <c r="Y65" s="358"/>
      <c r="Z65" s="358"/>
      <c r="AA65" s="358"/>
      <c r="AB65" s="358"/>
      <c r="AC65" s="362"/>
      <c r="AD65" s="362"/>
      <c r="AE65" s="359"/>
      <c r="AF65" s="359"/>
      <c r="AG65" s="358"/>
      <c r="AH65" s="237"/>
      <c r="AI65" s="238"/>
    </row>
    <row r="66" spans="1:35" ht="14.25" x14ac:dyDescent="0.15">
      <c r="A66" s="239"/>
      <c r="B66" s="240"/>
      <c r="C66" s="241"/>
      <c r="D66" s="240"/>
      <c r="E66" s="241"/>
      <c r="F66" s="242"/>
      <c r="G66" s="243"/>
      <c r="H66" s="240"/>
      <c r="I66" s="241"/>
      <c r="J66" s="242"/>
      <c r="K66" s="243"/>
      <c r="L66" s="234"/>
      <c r="M66" s="235"/>
      <c r="N66" s="244"/>
      <c r="O66" s="224"/>
      <c r="P66" s="358"/>
      <c r="Q66" s="237"/>
      <c r="R66" s="238"/>
      <c r="S66" s="237"/>
      <c r="T66" s="238"/>
      <c r="U66" s="237"/>
      <c r="V66" s="238"/>
      <c r="W66" s="237"/>
      <c r="X66" s="238"/>
      <c r="Y66" s="237"/>
      <c r="Z66" s="238"/>
      <c r="AA66" s="237"/>
      <c r="AB66" s="238"/>
      <c r="AC66" s="237"/>
      <c r="AD66" s="238"/>
      <c r="AE66" s="233"/>
      <c r="AF66" s="233"/>
      <c r="AG66" s="358"/>
      <c r="AH66" s="359"/>
      <c r="AI66" s="359"/>
    </row>
    <row r="67" spans="1:35" ht="14.25" x14ac:dyDescent="0.15">
      <c r="A67" s="245"/>
      <c r="B67" s="231"/>
      <c r="C67" s="231"/>
      <c r="D67" s="231"/>
      <c r="E67" s="246"/>
      <c r="F67" s="231"/>
      <c r="G67" s="246"/>
      <c r="H67" s="231"/>
      <c r="I67" s="246"/>
      <c r="J67" s="231"/>
      <c r="K67" s="246"/>
      <c r="L67" s="247"/>
      <c r="M67" s="248"/>
      <c r="N67" s="100"/>
      <c r="O67" s="224"/>
      <c r="P67" s="249"/>
      <c r="Q67" s="250"/>
      <c r="R67" s="250"/>
      <c r="S67" s="250"/>
      <c r="T67" s="250"/>
      <c r="U67" s="250"/>
      <c r="V67" s="250"/>
      <c r="W67" s="250"/>
      <c r="X67" s="250"/>
      <c r="Y67" s="250"/>
      <c r="Z67" s="251"/>
      <c r="AA67" s="250"/>
      <c r="AB67" s="250"/>
      <c r="AC67" s="250"/>
      <c r="AD67" s="251"/>
      <c r="AE67" s="252"/>
      <c r="AF67" s="253"/>
      <c r="AG67" s="358"/>
      <c r="AH67" s="237"/>
      <c r="AI67" s="238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54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49"/>
      <c r="AH68" s="250"/>
      <c r="AI68" s="250"/>
    </row>
    <row r="69" spans="1:35" ht="14.25" x14ac:dyDescent="0.15">
      <c r="A69" s="245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54"/>
      <c r="AH69" s="255"/>
      <c r="AI69" s="255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50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56"/>
      <c r="AI71" s="250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56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7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8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7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9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7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9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7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8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9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7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9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7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9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7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8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57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45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57"/>
      <c r="B118" s="231"/>
      <c r="C118" s="231"/>
      <c r="D118" s="222"/>
      <c r="E118" s="223"/>
      <c r="F118" s="222"/>
      <c r="G118" s="223"/>
      <c r="H118" s="222"/>
      <c r="I118" s="223"/>
      <c r="J118" s="222"/>
      <c r="K118" s="223"/>
      <c r="L118" s="247"/>
      <c r="M118" s="232"/>
      <c r="N118" s="100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60"/>
      <c r="C119" s="261"/>
      <c r="D119" s="260"/>
      <c r="E119" s="261"/>
      <c r="F119" s="222"/>
      <c r="G119" s="223"/>
      <c r="H119" s="260"/>
      <c r="I119" s="261"/>
      <c r="J119" s="222"/>
      <c r="K119" s="223"/>
      <c r="L119" s="247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32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  <row r="125" spans="1:35" ht="14.25" x14ac:dyDescent="0.15">
      <c r="A125" s="222"/>
      <c r="B125" s="223"/>
      <c r="C125" s="224"/>
      <c r="D125" s="224"/>
      <c r="E125" s="224"/>
      <c r="F125" s="224"/>
      <c r="G125" s="224"/>
      <c r="H125" s="224"/>
      <c r="I125" s="224"/>
      <c r="J125" s="224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</row>
  </sheetData>
  <mergeCells count="52">
    <mergeCell ref="AC65:AD65"/>
    <mergeCell ref="AE65:AF65"/>
    <mergeCell ref="AG66:AG67"/>
    <mergeCell ref="AH66:AI66"/>
    <mergeCell ref="Q65:R65"/>
    <mergeCell ref="S65:T65"/>
    <mergeCell ref="U65:V65"/>
    <mergeCell ref="W65:X65"/>
    <mergeCell ref="Y65:Z65"/>
    <mergeCell ref="AA65:AB65"/>
    <mergeCell ref="AV3:AW3"/>
    <mergeCell ref="I64:M64"/>
    <mergeCell ref="AG64:AG65"/>
    <mergeCell ref="AH64:AI64"/>
    <mergeCell ref="B65:C65"/>
    <mergeCell ref="D65:E65"/>
    <mergeCell ref="F65:G65"/>
    <mergeCell ref="H65:I65"/>
    <mergeCell ref="J65:K65"/>
    <mergeCell ref="P65:P66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7" right="0.7" top="0.75" bottom="0.75" header="0.3" footer="0.3"/>
  <pageSetup paperSize="9" scale="84" fitToWidth="0" orientation="portrait" horizontalDpi="4294967293" verticalDpi="4294967293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54C5B-69EB-44C3-8780-23706C5873A9}">
  <sheetPr>
    <pageSetUpPr fitToPage="1"/>
  </sheetPr>
  <dimension ref="A1:AW125"/>
  <sheetViews>
    <sheetView zoomScale="120" zoomScaleNormal="120" workbookViewId="0">
      <selection activeCell="N15" sqref="N15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223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45839</v>
      </c>
      <c r="C2" s="363"/>
      <c r="D2" s="364">
        <v>45809</v>
      </c>
      <c r="E2" s="344"/>
      <c r="F2" s="345" t="s">
        <v>3</v>
      </c>
      <c r="G2" s="346"/>
      <c r="H2" s="343">
        <v>45474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298" t="s">
        <v>17</v>
      </c>
      <c r="D3" s="285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99">
        <v>1</v>
      </c>
      <c r="D4" s="286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C4/$C$57</f>
        <v>6.7340067340067344E-4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300">
        <v>2</v>
      </c>
      <c r="D5" s="287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C5/$C$57</f>
        <v>1.3468013468013469E-3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COUNTIFS($C$4:$C$56,"&gt;0",$N$4:$N$56,"=1")</f>
        <v>19</v>
      </c>
      <c r="AI5" s="163">
        <f>SUMIFS(C4:C56,N4:N56,"1")</f>
        <v>1245</v>
      </c>
      <c r="AJ5" s="163">
        <f>COUNTIFS($C$4:$C$56,"&gt;0",$N$4:$N$56,"=2")</f>
        <v>9</v>
      </c>
      <c r="AK5" s="163">
        <f>SUMIFS($C$4:$C$56,$N$4:$N$56,"2")</f>
        <v>14</v>
      </c>
      <c r="AL5" s="163">
        <f>COUNTIFS($N$4:$N$56,"=3",$C$4:$C$56,"&gt;0")</f>
        <v>1</v>
      </c>
      <c r="AM5" s="163">
        <f>SUMIFS($C$4:$C$56,$N$4:$N$56,"3")</f>
        <v>1</v>
      </c>
      <c r="AN5" s="163">
        <f>COUNTIFS($N$4:$N$56,"=4",$C$4:$C$56,"&gt;0")</f>
        <v>2</v>
      </c>
      <c r="AO5" s="163">
        <f>SUMIFS($C$4:$C$56,$N$4:$N$56,"4")</f>
        <v>18</v>
      </c>
      <c r="AP5" s="163">
        <f>COUNTIFS($N$4:$N$56,"=5",$C$4:$C$56,"&gt;0")</f>
        <v>7</v>
      </c>
      <c r="AQ5" s="163">
        <f>SUMIFS($C$4:$C$56,$N$4:$N$56,"5")</f>
        <v>201</v>
      </c>
      <c r="AR5" s="163">
        <f>COUNTIFS($N$4:$N$56,"=6",$C$4:$C$56,"&gt;0")</f>
        <v>1</v>
      </c>
      <c r="AS5" s="163">
        <f>SUMIFS($C$4:$C$56,$N$4:$N$56,"6")</f>
        <v>4</v>
      </c>
      <c r="AT5" s="167">
        <f>AH5+AJ5+AL5+AN5+AP5+AR5</f>
        <v>39</v>
      </c>
      <c r="AU5" s="168">
        <f>AI5+AK5+AM5+AO5+AQ5+AS5+1</f>
        <v>1484</v>
      </c>
      <c r="AV5" s="263">
        <v>741</v>
      </c>
      <c r="AW5" s="264">
        <v>731</v>
      </c>
    </row>
    <row r="6" spans="1:49" ht="15" thickBot="1" x14ac:dyDescent="0.2">
      <c r="A6" s="176" t="s">
        <v>84</v>
      </c>
      <c r="B6" s="268">
        <v>4</v>
      </c>
      <c r="C6" s="300">
        <v>4</v>
      </c>
      <c r="D6" s="287">
        <v>4</v>
      </c>
      <c r="E6" s="269">
        <v>4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C6/$C$57</f>
        <v>2.6936026936026937E-3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0.48717948717948717</v>
      </c>
      <c r="AI6" s="59">
        <f>AI5/AU5</f>
        <v>0.83894878706199461</v>
      </c>
      <c r="AJ6" s="60">
        <f>AJ5/AT5</f>
        <v>0.23076923076923078</v>
      </c>
      <c r="AK6" s="60">
        <f>AK5/AU5</f>
        <v>9.433962264150943E-3</v>
      </c>
      <c r="AL6" s="59">
        <f>AL5/AT5</f>
        <v>2.564102564102564E-2</v>
      </c>
      <c r="AM6" s="59">
        <f>AM5/AU5</f>
        <v>6.7385444743935314E-4</v>
      </c>
      <c r="AN6" s="60">
        <f>AN5/AT5</f>
        <v>5.128205128205128E-2</v>
      </c>
      <c r="AO6" s="60">
        <f>AO5/AU5</f>
        <v>1.2129380053908356E-2</v>
      </c>
      <c r="AP6" s="59">
        <f>AP5/AT5</f>
        <v>0.17948717948717949</v>
      </c>
      <c r="AQ6" s="59">
        <f>AQ5/AU5</f>
        <v>0.13544474393530997</v>
      </c>
      <c r="AR6" s="60">
        <f>AR5/AT5</f>
        <v>2.564102564102564E-2</v>
      </c>
      <c r="AS6" s="173">
        <f>AS5/AU5</f>
        <v>2.6954177897574125E-3</v>
      </c>
      <c r="AT6" s="174">
        <f>AH6+AJ6+AL6+AN6+AP6+AR6</f>
        <v>1</v>
      </c>
      <c r="AU6" s="175">
        <f>AI6+AK6+AM6+AO6+AQ6+AS6</f>
        <v>0.99932614555256072</v>
      </c>
      <c r="AV6" s="63">
        <f>AV5/AU5</f>
        <v>0.49932614555256066</v>
      </c>
      <c r="AW6" s="64">
        <f>AW5/AU5</f>
        <v>0.49258760107816713</v>
      </c>
    </row>
    <row r="7" spans="1:49" ht="14.25" x14ac:dyDescent="0.15">
      <c r="A7" s="179" t="s">
        <v>137</v>
      </c>
      <c r="B7" s="268">
        <v>1</v>
      </c>
      <c r="C7" s="300">
        <v>1</v>
      </c>
      <c r="D7" s="287">
        <v>1</v>
      </c>
      <c r="E7" s="269">
        <v>1</v>
      </c>
      <c r="F7" s="22">
        <f t="shared" si="0"/>
        <v>0</v>
      </c>
      <c r="G7" s="33">
        <f t="shared" si="0"/>
        <v>0</v>
      </c>
      <c r="H7" s="270">
        <v>2</v>
      </c>
      <c r="I7" s="269">
        <v>2</v>
      </c>
      <c r="J7" s="22">
        <f t="shared" si="1"/>
        <v>-1</v>
      </c>
      <c r="K7" s="33">
        <f t="shared" si="1"/>
        <v>-1</v>
      </c>
      <c r="L7" s="161">
        <f t="shared" ref="L7:L56" si="2">IF(ISERROR(K7/I7),0,K7/I7)</f>
        <v>-0.5</v>
      </c>
      <c r="M7" s="35">
        <f t="shared" ref="M7:M56" si="3">C7/$C$57</f>
        <v>6.7340067340067344E-4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300">
        <v>2</v>
      </c>
      <c r="D8" s="287">
        <v>1</v>
      </c>
      <c r="E8" s="269">
        <v>2</v>
      </c>
      <c r="F8" s="22">
        <f t="shared" si="0"/>
        <v>0</v>
      </c>
      <c r="G8" s="33">
        <f t="shared" si="0"/>
        <v>0</v>
      </c>
      <c r="H8" s="270">
        <v>0</v>
      </c>
      <c r="I8" s="269">
        <v>0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1.3468013468013469E-3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114</v>
      </c>
      <c r="C9" s="300">
        <v>189</v>
      </c>
      <c r="D9" s="287">
        <v>113</v>
      </c>
      <c r="E9" s="269">
        <v>185</v>
      </c>
      <c r="F9" s="22">
        <f t="shared" si="0"/>
        <v>1</v>
      </c>
      <c r="G9" s="33">
        <f t="shared" si="0"/>
        <v>4</v>
      </c>
      <c r="H9" s="270">
        <v>117</v>
      </c>
      <c r="I9" s="269">
        <v>202</v>
      </c>
      <c r="J9" s="22">
        <f t="shared" si="1"/>
        <v>-3</v>
      </c>
      <c r="K9" s="33">
        <f t="shared" si="1"/>
        <v>-13</v>
      </c>
      <c r="L9" s="161">
        <f t="shared" si="2"/>
        <v>-6.4356435643564358E-2</v>
      </c>
      <c r="M9" s="35">
        <f t="shared" si="3"/>
        <v>0.12727272727272726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18</v>
      </c>
      <c r="C10" s="300">
        <v>18</v>
      </c>
      <c r="D10" s="287">
        <v>17</v>
      </c>
      <c r="E10" s="269">
        <v>17</v>
      </c>
      <c r="F10" s="22">
        <f t="shared" si="0"/>
        <v>1</v>
      </c>
      <c r="G10" s="33">
        <f t="shared" si="0"/>
        <v>1</v>
      </c>
      <c r="H10" s="270">
        <v>17</v>
      </c>
      <c r="I10" s="269">
        <v>17</v>
      </c>
      <c r="J10" s="22">
        <f t="shared" si="1"/>
        <v>1</v>
      </c>
      <c r="K10" s="33">
        <f t="shared" si="1"/>
        <v>1</v>
      </c>
      <c r="L10" s="161">
        <f t="shared" si="2"/>
        <v>5.8823529411764705E-2</v>
      </c>
      <c r="M10" s="35">
        <f t="shared" si="3"/>
        <v>1.2121212121212121E-2</v>
      </c>
      <c r="N10" s="162">
        <v>1</v>
      </c>
    </row>
    <row r="11" spans="1:49" ht="14.25" x14ac:dyDescent="0.15">
      <c r="A11" s="180" t="s">
        <v>208</v>
      </c>
      <c r="B11" s="268">
        <v>12</v>
      </c>
      <c r="C11" s="300">
        <v>26</v>
      </c>
      <c r="D11" s="287">
        <v>12</v>
      </c>
      <c r="E11" s="269">
        <v>26</v>
      </c>
      <c r="F11" s="22">
        <f t="shared" si="0"/>
        <v>0</v>
      </c>
      <c r="G11" s="33">
        <f t="shared" si="0"/>
        <v>0</v>
      </c>
      <c r="H11" s="270">
        <v>9</v>
      </c>
      <c r="I11" s="269">
        <v>23</v>
      </c>
      <c r="J11" s="22">
        <f t="shared" si="1"/>
        <v>3</v>
      </c>
      <c r="K11" s="33">
        <f t="shared" si="1"/>
        <v>3</v>
      </c>
      <c r="L11" s="161">
        <f t="shared" si="2"/>
        <v>0.13043478260869565</v>
      </c>
      <c r="M11" s="35">
        <f t="shared" si="3"/>
        <v>1.7508417508417508E-2</v>
      </c>
      <c r="N11" s="162">
        <v>1</v>
      </c>
    </row>
    <row r="12" spans="1:49" ht="14.25" x14ac:dyDescent="0.15">
      <c r="A12" s="179" t="s">
        <v>141</v>
      </c>
      <c r="B12" s="268">
        <v>6</v>
      </c>
      <c r="C12" s="300">
        <v>6</v>
      </c>
      <c r="D12" s="287">
        <v>7</v>
      </c>
      <c r="E12" s="269">
        <v>7</v>
      </c>
      <c r="F12" s="22">
        <f t="shared" si="0"/>
        <v>-1</v>
      </c>
      <c r="G12" s="33">
        <f t="shared" si="0"/>
        <v>-1</v>
      </c>
      <c r="H12" s="270">
        <v>8</v>
      </c>
      <c r="I12" s="269">
        <v>8</v>
      </c>
      <c r="J12" s="22">
        <f t="shared" si="1"/>
        <v>-2</v>
      </c>
      <c r="K12" s="33">
        <f t="shared" si="1"/>
        <v>-2</v>
      </c>
      <c r="L12" s="161">
        <f t="shared" si="2"/>
        <v>-0.25</v>
      </c>
      <c r="M12" s="35">
        <f t="shared" si="3"/>
        <v>4.0404040404040404E-3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300" t="s">
        <v>217</v>
      </c>
      <c r="D13" s="287" t="s">
        <v>217</v>
      </c>
      <c r="E13" s="269" t="s">
        <v>217</v>
      </c>
      <c r="F13" s="22">
        <f t="shared" si="0"/>
        <v>0</v>
      </c>
      <c r="G13" s="33">
        <f t="shared" si="0"/>
        <v>0</v>
      </c>
      <c r="H13" s="270">
        <v>0</v>
      </c>
      <c r="I13" s="269">
        <v>0</v>
      </c>
      <c r="J13" s="22">
        <f t="shared" si="1"/>
        <v>0</v>
      </c>
      <c r="K13" s="33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9</v>
      </c>
      <c r="C14" s="300">
        <v>11</v>
      </c>
      <c r="D14" s="287">
        <v>10</v>
      </c>
      <c r="E14" s="269">
        <v>12</v>
      </c>
      <c r="F14" s="22">
        <f t="shared" si="0"/>
        <v>-1</v>
      </c>
      <c r="G14" s="33">
        <f t="shared" si="0"/>
        <v>-1</v>
      </c>
      <c r="H14" s="270">
        <v>8</v>
      </c>
      <c r="I14" s="269">
        <v>12</v>
      </c>
      <c r="J14" s="22">
        <f t="shared" si="1"/>
        <v>1</v>
      </c>
      <c r="K14" s="33">
        <f t="shared" si="1"/>
        <v>-1</v>
      </c>
      <c r="L14" s="161">
        <f t="shared" si="2"/>
        <v>-8.3333333333333329E-2</v>
      </c>
      <c r="M14" s="35">
        <f t="shared" si="3"/>
        <v>7.4074074074074077E-3</v>
      </c>
      <c r="N14" s="162">
        <v>1</v>
      </c>
    </row>
    <row r="15" spans="1:49" ht="14.25" x14ac:dyDescent="0.15">
      <c r="A15" s="179" t="s">
        <v>144</v>
      </c>
      <c r="B15" s="268">
        <v>212</v>
      </c>
      <c r="C15" s="300">
        <v>262</v>
      </c>
      <c r="D15" s="287">
        <v>211</v>
      </c>
      <c r="E15" s="269">
        <v>260</v>
      </c>
      <c r="F15" s="22">
        <f t="shared" si="0"/>
        <v>1</v>
      </c>
      <c r="G15" s="33">
        <f t="shared" si="0"/>
        <v>2</v>
      </c>
      <c r="H15" s="270">
        <v>218</v>
      </c>
      <c r="I15" s="269">
        <v>264</v>
      </c>
      <c r="J15" s="22">
        <f t="shared" si="1"/>
        <v>-6</v>
      </c>
      <c r="K15" s="33">
        <f t="shared" si="1"/>
        <v>-2</v>
      </c>
      <c r="L15" s="161">
        <f t="shared" si="2"/>
        <v>-7.575757575757576E-3</v>
      </c>
      <c r="M15" s="35">
        <f t="shared" si="3"/>
        <v>0.17643097643097644</v>
      </c>
      <c r="N15" s="162">
        <v>1</v>
      </c>
    </row>
    <row r="16" spans="1:49" ht="14.25" x14ac:dyDescent="0.15">
      <c r="A16" s="179" t="s">
        <v>73</v>
      </c>
      <c r="B16" s="268">
        <v>90</v>
      </c>
      <c r="C16" s="300">
        <v>91</v>
      </c>
      <c r="D16" s="287">
        <v>89</v>
      </c>
      <c r="E16" s="269">
        <v>90</v>
      </c>
      <c r="F16" s="22">
        <f t="shared" si="0"/>
        <v>1</v>
      </c>
      <c r="G16" s="33">
        <f t="shared" si="0"/>
        <v>1</v>
      </c>
      <c r="H16" s="270">
        <v>88</v>
      </c>
      <c r="I16" s="269">
        <v>91</v>
      </c>
      <c r="J16" s="22">
        <f t="shared" si="1"/>
        <v>2</v>
      </c>
      <c r="K16" s="33">
        <f t="shared" si="1"/>
        <v>0</v>
      </c>
      <c r="L16" s="161">
        <f t="shared" si="2"/>
        <v>0</v>
      </c>
      <c r="M16" s="35">
        <f t="shared" si="3"/>
        <v>6.1279461279461281E-2</v>
      </c>
      <c r="N16" s="162">
        <v>1</v>
      </c>
    </row>
    <row r="17" spans="1:14" ht="14.25" x14ac:dyDescent="0.15">
      <c r="A17" s="179" t="s">
        <v>221</v>
      </c>
      <c r="B17" s="268">
        <v>1</v>
      </c>
      <c r="C17" s="300">
        <v>1</v>
      </c>
      <c r="D17" s="287">
        <v>1</v>
      </c>
      <c r="E17" s="269">
        <v>1</v>
      </c>
      <c r="F17" s="22">
        <f t="shared" si="0"/>
        <v>0</v>
      </c>
      <c r="G17" s="33">
        <f t="shared" si="0"/>
        <v>0</v>
      </c>
      <c r="H17" s="270" t="s">
        <v>217</v>
      </c>
      <c r="I17" s="269" t="s">
        <v>217</v>
      </c>
      <c r="J17" s="22">
        <f t="shared" si="1"/>
        <v>1</v>
      </c>
      <c r="K17" s="33">
        <f t="shared" si="1"/>
        <v>1</v>
      </c>
      <c r="L17" s="161">
        <f t="shared" si="2"/>
        <v>0</v>
      </c>
      <c r="M17" s="35">
        <f t="shared" si="3"/>
        <v>6.7340067340067344E-4</v>
      </c>
      <c r="N17" s="162">
        <v>2</v>
      </c>
    </row>
    <row r="18" spans="1:14" ht="14.25" x14ac:dyDescent="0.15">
      <c r="A18" s="179" t="s">
        <v>211</v>
      </c>
      <c r="B18" s="268">
        <v>1</v>
      </c>
      <c r="C18" s="300">
        <v>2</v>
      </c>
      <c r="D18" s="287">
        <v>1</v>
      </c>
      <c r="E18" s="269">
        <v>2</v>
      </c>
      <c r="F18" s="22">
        <f t="shared" si="0"/>
        <v>0</v>
      </c>
      <c r="G18" s="33">
        <f t="shared" si="0"/>
        <v>0</v>
      </c>
      <c r="H18" s="270" t="s">
        <v>217</v>
      </c>
      <c r="I18" s="269" t="s">
        <v>217</v>
      </c>
      <c r="J18" s="22">
        <f t="shared" si="1"/>
        <v>1</v>
      </c>
      <c r="K18" s="33">
        <f t="shared" si="1"/>
        <v>2</v>
      </c>
      <c r="L18" s="161">
        <f t="shared" si="2"/>
        <v>0</v>
      </c>
      <c r="M18" s="35">
        <f t="shared" si="3"/>
        <v>1.3468013468013469E-3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300">
        <v>1</v>
      </c>
      <c r="D19" s="287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6.7340067340067344E-4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300">
        <v>2</v>
      </c>
      <c r="D20" s="287">
        <v>2</v>
      </c>
      <c r="E20" s="269">
        <v>2</v>
      </c>
      <c r="F20" s="22">
        <f t="shared" ref="F20:G56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6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1.3468013468013469E-3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300" t="s">
        <v>217</v>
      </c>
      <c r="D21" s="287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>
        <v>0</v>
      </c>
      <c r="I21" s="269">
        <v>0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300">
        <v>1</v>
      </c>
      <c r="D22" s="287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6.7340067340067344E-4</v>
      </c>
      <c r="N22" s="162">
        <v>3</v>
      </c>
    </row>
    <row r="23" spans="1:14" ht="14.25" x14ac:dyDescent="0.15">
      <c r="A23" s="179" t="s">
        <v>150</v>
      </c>
      <c r="B23" s="268">
        <v>13</v>
      </c>
      <c r="C23" s="300">
        <v>13</v>
      </c>
      <c r="D23" s="287">
        <v>13</v>
      </c>
      <c r="E23" s="269">
        <v>13</v>
      </c>
      <c r="F23" s="22">
        <f t="shared" si="4"/>
        <v>0</v>
      </c>
      <c r="G23" s="33">
        <f t="shared" si="4"/>
        <v>0</v>
      </c>
      <c r="H23" s="270">
        <v>14</v>
      </c>
      <c r="I23" s="269">
        <v>14</v>
      </c>
      <c r="J23" s="22">
        <f t="shared" si="5"/>
        <v>-1</v>
      </c>
      <c r="K23" s="33">
        <f t="shared" si="5"/>
        <v>-1</v>
      </c>
      <c r="L23" s="161">
        <f t="shared" si="2"/>
        <v>-7.1428571428571425E-2</v>
      </c>
      <c r="M23" s="35">
        <f t="shared" si="3"/>
        <v>8.7542087542087539E-3</v>
      </c>
      <c r="N23" s="162">
        <v>1</v>
      </c>
    </row>
    <row r="24" spans="1:14" ht="14.25" x14ac:dyDescent="0.15">
      <c r="A24" s="181" t="s">
        <v>151</v>
      </c>
      <c r="B24" s="268">
        <v>81</v>
      </c>
      <c r="C24" s="300">
        <v>81</v>
      </c>
      <c r="D24" s="287">
        <v>81</v>
      </c>
      <c r="E24" s="269">
        <v>81</v>
      </c>
      <c r="F24" s="22">
        <f t="shared" si="4"/>
        <v>0</v>
      </c>
      <c r="G24" s="33">
        <f t="shared" si="4"/>
        <v>0</v>
      </c>
      <c r="H24" s="270">
        <v>70</v>
      </c>
      <c r="I24" s="269">
        <v>70</v>
      </c>
      <c r="J24" s="22">
        <f t="shared" si="5"/>
        <v>11</v>
      </c>
      <c r="K24" s="33">
        <f t="shared" si="5"/>
        <v>11</v>
      </c>
      <c r="L24" s="161">
        <f t="shared" si="2"/>
        <v>0.15714285714285714</v>
      </c>
      <c r="M24" s="35">
        <f t="shared" si="3"/>
        <v>5.4545454545454543E-2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300">
        <v>1</v>
      </c>
      <c r="D25" s="287">
        <v>1</v>
      </c>
      <c r="E25" s="269">
        <v>1</v>
      </c>
      <c r="F25" s="22">
        <f t="shared" si="4"/>
        <v>0</v>
      </c>
      <c r="G25" s="33">
        <f t="shared" si="4"/>
        <v>0</v>
      </c>
      <c r="H25" s="270">
        <v>1</v>
      </c>
      <c r="I25" s="269">
        <v>1</v>
      </c>
      <c r="J25" s="22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6.7340067340067344E-4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300">
        <v>1</v>
      </c>
      <c r="D26" s="287">
        <v>1</v>
      </c>
      <c r="E26" s="269">
        <v>1</v>
      </c>
      <c r="F26" s="22">
        <f t="shared" si="4"/>
        <v>0</v>
      </c>
      <c r="G26" s="33">
        <f t="shared" si="4"/>
        <v>0</v>
      </c>
      <c r="H26" s="270">
        <v>0</v>
      </c>
      <c r="I26" s="269">
        <v>0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6.7340067340067344E-4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300">
        <v>1</v>
      </c>
      <c r="D27" s="287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6.7340067340067344E-4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300">
        <v>5</v>
      </c>
      <c r="D28" s="287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3.3670033670033669E-3</v>
      </c>
      <c r="N28" s="162">
        <v>1</v>
      </c>
    </row>
    <row r="29" spans="1:14" ht="14.25" x14ac:dyDescent="0.15">
      <c r="A29" s="179" t="s">
        <v>155</v>
      </c>
      <c r="B29" s="268">
        <v>106</v>
      </c>
      <c r="C29" s="300">
        <v>116</v>
      </c>
      <c r="D29" s="287">
        <v>107</v>
      </c>
      <c r="E29" s="269">
        <v>117</v>
      </c>
      <c r="F29" s="22">
        <f t="shared" si="4"/>
        <v>-1</v>
      </c>
      <c r="G29" s="33">
        <f t="shared" si="4"/>
        <v>-1</v>
      </c>
      <c r="H29" s="270">
        <v>111</v>
      </c>
      <c r="I29" s="269">
        <v>123</v>
      </c>
      <c r="J29" s="22">
        <f t="shared" si="5"/>
        <v>-5</v>
      </c>
      <c r="K29" s="33">
        <f t="shared" si="5"/>
        <v>-7</v>
      </c>
      <c r="L29" s="161">
        <f t="shared" si="2"/>
        <v>-5.6910569105691054E-2</v>
      </c>
      <c r="M29" s="35">
        <f t="shared" si="3"/>
        <v>7.8114478114478109E-2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300">
        <v>5</v>
      </c>
      <c r="D30" s="287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3.3670033670033669E-3</v>
      </c>
      <c r="N30" s="162">
        <v>1</v>
      </c>
    </row>
    <row r="31" spans="1:14" ht="14.25" x14ac:dyDescent="0.15">
      <c r="A31" s="179" t="s">
        <v>157</v>
      </c>
      <c r="B31" s="268">
        <v>1</v>
      </c>
      <c r="C31" s="300">
        <v>1</v>
      </c>
      <c r="D31" s="287">
        <v>1</v>
      </c>
      <c r="E31" s="269">
        <v>1</v>
      </c>
      <c r="F31" s="22">
        <f t="shared" si="4"/>
        <v>0</v>
      </c>
      <c r="G31" s="33">
        <f t="shared" si="4"/>
        <v>0</v>
      </c>
      <c r="H31" s="270">
        <v>0</v>
      </c>
      <c r="I31" s="269">
        <v>0</v>
      </c>
      <c r="J31" s="22">
        <f t="shared" si="5"/>
        <v>1</v>
      </c>
      <c r="K31" s="33">
        <f t="shared" si="5"/>
        <v>1</v>
      </c>
      <c r="L31" s="161">
        <f t="shared" si="2"/>
        <v>0</v>
      </c>
      <c r="M31" s="35">
        <f t="shared" si="3"/>
        <v>6.7340067340067344E-4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300">
        <v>1</v>
      </c>
      <c r="D32" s="287">
        <v>1</v>
      </c>
      <c r="E32" s="269">
        <v>1</v>
      </c>
      <c r="F32" s="22">
        <f t="shared" si="4"/>
        <v>0</v>
      </c>
      <c r="G32" s="33">
        <f t="shared" si="4"/>
        <v>0</v>
      </c>
      <c r="H32" s="270">
        <v>0</v>
      </c>
      <c r="I32" s="269">
        <v>0</v>
      </c>
      <c r="J32" s="22">
        <f t="shared" si="5"/>
        <v>1</v>
      </c>
      <c r="K32" s="33">
        <f t="shared" si="5"/>
        <v>1</v>
      </c>
      <c r="L32" s="161">
        <f t="shared" si="2"/>
        <v>0</v>
      </c>
      <c r="M32" s="35">
        <f t="shared" si="3"/>
        <v>6.7340067340067344E-4</v>
      </c>
      <c r="N32" s="162">
        <v>1</v>
      </c>
    </row>
    <row r="33" spans="1:14" ht="14.25" x14ac:dyDescent="0.15">
      <c r="A33" s="179" t="s">
        <v>159</v>
      </c>
      <c r="B33" s="268">
        <v>8</v>
      </c>
      <c r="C33" s="300">
        <v>11</v>
      </c>
      <c r="D33" s="287">
        <v>8</v>
      </c>
      <c r="E33" s="269">
        <v>11</v>
      </c>
      <c r="F33" s="22">
        <f t="shared" si="4"/>
        <v>0</v>
      </c>
      <c r="G33" s="33">
        <f t="shared" si="4"/>
        <v>0</v>
      </c>
      <c r="H33" s="270">
        <v>5</v>
      </c>
      <c r="I33" s="269">
        <v>10</v>
      </c>
      <c r="J33" s="22">
        <f t="shared" si="5"/>
        <v>3</v>
      </c>
      <c r="K33" s="33">
        <f t="shared" si="5"/>
        <v>1</v>
      </c>
      <c r="L33" s="161">
        <f t="shared" si="2"/>
        <v>0.1</v>
      </c>
      <c r="M33" s="35">
        <f t="shared" si="3"/>
        <v>7.4074074074074077E-3</v>
      </c>
      <c r="N33" s="162">
        <v>1</v>
      </c>
    </row>
    <row r="34" spans="1:14" ht="14.25" x14ac:dyDescent="0.15">
      <c r="A34" s="180" t="s">
        <v>160</v>
      </c>
      <c r="B34" s="268" t="s">
        <v>217</v>
      </c>
      <c r="C34" s="300" t="s">
        <v>217</v>
      </c>
      <c r="D34" s="287">
        <v>1</v>
      </c>
      <c r="E34" s="269">
        <v>1</v>
      </c>
      <c r="F34" s="22">
        <f t="shared" si="4"/>
        <v>-1</v>
      </c>
      <c r="G34" s="33">
        <f t="shared" si="4"/>
        <v>-1</v>
      </c>
      <c r="H34" s="270">
        <v>1</v>
      </c>
      <c r="I34" s="269">
        <v>1</v>
      </c>
      <c r="J34" s="22">
        <f t="shared" si="5"/>
        <v>-1</v>
      </c>
      <c r="K34" s="33">
        <f t="shared" si="5"/>
        <v>-1</v>
      </c>
      <c r="L34" s="161">
        <f t="shared" si="2"/>
        <v>-1</v>
      </c>
      <c r="M34" s="35">
        <f t="shared" si="3"/>
        <v>0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300" t="s">
        <v>217</v>
      </c>
      <c r="D35" s="287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>
        <v>0</v>
      </c>
      <c r="I35" s="269">
        <v>0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30</v>
      </c>
      <c r="C36" s="300">
        <v>47</v>
      </c>
      <c r="D36" s="287">
        <v>29</v>
      </c>
      <c r="E36" s="269">
        <v>46</v>
      </c>
      <c r="F36" s="22">
        <f t="shared" si="4"/>
        <v>1</v>
      </c>
      <c r="G36" s="33">
        <f t="shared" si="4"/>
        <v>1</v>
      </c>
      <c r="H36" s="270">
        <v>23</v>
      </c>
      <c r="I36" s="269">
        <v>37</v>
      </c>
      <c r="J36" s="22">
        <f t="shared" si="5"/>
        <v>7</v>
      </c>
      <c r="K36" s="33">
        <f t="shared" si="5"/>
        <v>10</v>
      </c>
      <c r="L36" s="161">
        <f t="shared" si="2"/>
        <v>0.27027027027027029</v>
      </c>
      <c r="M36" s="35">
        <f t="shared" si="3"/>
        <v>3.164983164983165E-2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300">
        <v>4</v>
      </c>
      <c r="D37" s="287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0</v>
      </c>
      <c r="I37" s="269">
        <v>4</v>
      </c>
      <c r="J37" s="22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2.6936026936026937E-3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300">
        <v>2</v>
      </c>
      <c r="D38" s="287">
        <v>2</v>
      </c>
      <c r="E38" s="269">
        <v>2</v>
      </c>
      <c r="F38" s="22">
        <f t="shared" si="4"/>
        <v>0</v>
      </c>
      <c r="G38" s="33">
        <f t="shared" si="4"/>
        <v>0</v>
      </c>
      <c r="H38" s="270">
        <v>2</v>
      </c>
      <c r="I38" s="269">
        <v>2</v>
      </c>
      <c r="J38" s="22">
        <f t="shared" si="5"/>
        <v>0</v>
      </c>
      <c r="K38" s="33">
        <f t="shared" si="5"/>
        <v>0</v>
      </c>
      <c r="L38" s="161">
        <f t="shared" si="2"/>
        <v>0</v>
      </c>
      <c r="M38" s="35">
        <f t="shared" si="3"/>
        <v>1.3468013468013469E-3</v>
      </c>
      <c r="N38" s="162">
        <v>5</v>
      </c>
    </row>
    <row r="39" spans="1:14" ht="14.25" x14ac:dyDescent="0.15">
      <c r="A39" s="179" t="s">
        <v>165</v>
      </c>
      <c r="B39" s="268">
        <v>286</v>
      </c>
      <c r="C39" s="300">
        <v>350</v>
      </c>
      <c r="D39" s="287">
        <v>277</v>
      </c>
      <c r="E39" s="269">
        <v>341</v>
      </c>
      <c r="F39" s="22">
        <f t="shared" si="4"/>
        <v>9</v>
      </c>
      <c r="G39" s="33">
        <f t="shared" si="4"/>
        <v>9</v>
      </c>
      <c r="H39" s="270">
        <v>285</v>
      </c>
      <c r="I39" s="269">
        <v>348</v>
      </c>
      <c r="J39" s="22">
        <f t="shared" si="5"/>
        <v>1</v>
      </c>
      <c r="K39" s="33">
        <f t="shared" si="5"/>
        <v>2</v>
      </c>
      <c r="L39" s="161">
        <f t="shared" si="2"/>
        <v>5.7471264367816091E-3</v>
      </c>
      <c r="M39" s="35">
        <f t="shared" si="3"/>
        <v>0.2356902356902357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300" t="s">
        <v>217</v>
      </c>
      <c r="D40" s="287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>
        <v>0</v>
      </c>
      <c r="I40" s="269">
        <v>0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300">
        <v>1</v>
      </c>
      <c r="D41" s="287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6.7340067340067344E-4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300" t="s">
        <v>217</v>
      </c>
      <c r="D42" s="287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>
        <v>0</v>
      </c>
      <c r="I42" s="269">
        <v>0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300" t="s">
        <v>217</v>
      </c>
      <c r="D43" s="287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>
        <v>0</v>
      </c>
      <c r="I43" s="269">
        <v>0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300">
        <v>1</v>
      </c>
      <c r="D44" s="287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6.7340067340067344E-4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300" t="s">
        <v>217</v>
      </c>
      <c r="D45" s="287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>
        <v>0</v>
      </c>
      <c r="I45" s="269">
        <v>0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300" t="s">
        <v>217</v>
      </c>
      <c r="D46" s="287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>
        <v>0</v>
      </c>
      <c r="I46" s="269">
        <v>0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23</v>
      </c>
      <c r="C47" s="300">
        <v>25</v>
      </c>
      <c r="D47" s="287">
        <v>23</v>
      </c>
      <c r="E47" s="269">
        <v>25</v>
      </c>
      <c r="F47" s="22">
        <f t="shared" si="4"/>
        <v>0</v>
      </c>
      <c r="G47" s="33">
        <f t="shared" si="4"/>
        <v>0</v>
      </c>
      <c r="H47" s="270">
        <v>22</v>
      </c>
      <c r="I47" s="269">
        <v>24</v>
      </c>
      <c r="J47" s="22">
        <f t="shared" si="5"/>
        <v>1</v>
      </c>
      <c r="K47" s="33">
        <f t="shared" si="5"/>
        <v>1</v>
      </c>
      <c r="L47" s="161">
        <f t="shared" si="2"/>
        <v>4.1666666666666664E-2</v>
      </c>
      <c r="M47" s="35">
        <f t="shared" si="3"/>
        <v>1.6835016835016835E-2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300" t="s">
        <v>217</v>
      </c>
      <c r="D48" s="287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>
        <v>0</v>
      </c>
      <c r="I48" s="269">
        <v>0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300">
        <v>4</v>
      </c>
      <c r="D49" s="287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5</v>
      </c>
      <c r="I49" s="269">
        <v>5</v>
      </c>
      <c r="J49" s="22">
        <f t="shared" si="5"/>
        <v>-1</v>
      </c>
      <c r="K49" s="33">
        <f t="shared" si="5"/>
        <v>-1</v>
      </c>
      <c r="L49" s="161">
        <f t="shared" si="2"/>
        <v>-0.2</v>
      </c>
      <c r="M49" s="35">
        <f t="shared" si="3"/>
        <v>2.6936026936026937E-3</v>
      </c>
      <c r="N49" s="162">
        <v>2</v>
      </c>
    </row>
    <row r="50" spans="1:35" ht="14.25" x14ac:dyDescent="0.15">
      <c r="A50" s="179" t="s">
        <v>175</v>
      </c>
      <c r="B50" s="268">
        <v>16</v>
      </c>
      <c r="C50" s="300">
        <v>17</v>
      </c>
      <c r="D50" s="287">
        <v>17</v>
      </c>
      <c r="E50" s="269">
        <v>18</v>
      </c>
      <c r="F50" s="22">
        <f t="shared" si="4"/>
        <v>-1</v>
      </c>
      <c r="G50" s="33">
        <f t="shared" si="4"/>
        <v>-1</v>
      </c>
      <c r="H50" s="270">
        <v>20</v>
      </c>
      <c r="I50" s="269">
        <v>27</v>
      </c>
      <c r="J50" s="22">
        <f t="shared" si="5"/>
        <v>-4</v>
      </c>
      <c r="K50" s="33">
        <f t="shared" si="5"/>
        <v>-10</v>
      </c>
      <c r="L50" s="161">
        <f t="shared" si="2"/>
        <v>-0.37037037037037035</v>
      </c>
      <c r="M50" s="35">
        <f t="shared" si="3"/>
        <v>1.1447811447811448E-2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300" t="s">
        <v>217</v>
      </c>
      <c r="D51" s="287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>
        <v>0</v>
      </c>
      <c r="I51" s="269">
        <v>0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300" t="s">
        <v>217</v>
      </c>
      <c r="D52" s="287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>
        <v>0</v>
      </c>
      <c r="I52" s="269">
        <v>0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300">
        <v>1</v>
      </c>
      <c r="D53" s="287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6.7340067340067344E-4</v>
      </c>
      <c r="N53" s="162">
        <v>5</v>
      </c>
    </row>
    <row r="54" spans="1:35" ht="14.25" x14ac:dyDescent="0.15">
      <c r="A54" s="179" t="s">
        <v>178</v>
      </c>
      <c r="B54" s="268">
        <v>162</v>
      </c>
      <c r="C54" s="300">
        <v>175</v>
      </c>
      <c r="D54" s="287">
        <v>155</v>
      </c>
      <c r="E54" s="269">
        <v>168</v>
      </c>
      <c r="F54" s="22">
        <f t="shared" si="4"/>
        <v>7</v>
      </c>
      <c r="G54" s="33">
        <f t="shared" si="4"/>
        <v>7</v>
      </c>
      <c r="H54" s="270">
        <v>142</v>
      </c>
      <c r="I54" s="269">
        <v>158</v>
      </c>
      <c r="J54" s="22">
        <f t="shared" si="5"/>
        <v>20</v>
      </c>
      <c r="K54" s="33">
        <f t="shared" si="5"/>
        <v>17</v>
      </c>
      <c r="L54" s="161">
        <f t="shared" si="2"/>
        <v>0.10759493670886076</v>
      </c>
      <c r="M54" s="35">
        <f t="shared" si="3"/>
        <v>0.11784511784511785</v>
      </c>
      <c r="N54" s="187">
        <v>1</v>
      </c>
    </row>
    <row r="55" spans="1:35" ht="14.25" x14ac:dyDescent="0.15">
      <c r="A55" s="296" t="s">
        <v>224</v>
      </c>
      <c r="B55" s="268">
        <v>1</v>
      </c>
      <c r="C55" s="300">
        <v>1</v>
      </c>
      <c r="D55" s="287" t="s">
        <v>217</v>
      </c>
      <c r="E55" s="269" t="s">
        <v>217</v>
      </c>
      <c r="F55" s="22">
        <f t="shared" si="4"/>
        <v>1</v>
      </c>
      <c r="G55" s="33">
        <f t="shared" si="4"/>
        <v>1</v>
      </c>
      <c r="H55" s="270" t="s">
        <v>217</v>
      </c>
      <c r="I55" s="269" t="s">
        <v>217</v>
      </c>
      <c r="J55" s="22">
        <f t="shared" si="5"/>
        <v>1</v>
      </c>
      <c r="K55" s="33">
        <f t="shared" si="5"/>
        <v>1</v>
      </c>
      <c r="L55" s="161">
        <f t="shared" si="2"/>
        <v>0</v>
      </c>
      <c r="M55" s="35">
        <f t="shared" si="3"/>
        <v>6.7340067340067344E-4</v>
      </c>
      <c r="N55" s="187"/>
    </row>
    <row r="56" spans="1:35" ht="15" thickBot="1" x14ac:dyDescent="0.2">
      <c r="A56" s="271" t="s">
        <v>88</v>
      </c>
      <c r="B56" s="272">
        <v>1</v>
      </c>
      <c r="C56" s="301">
        <v>1</v>
      </c>
      <c r="D56" s="288">
        <v>1</v>
      </c>
      <c r="E56" s="273">
        <v>2</v>
      </c>
      <c r="F56" s="274">
        <f t="shared" si="4"/>
        <v>0</v>
      </c>
      <c r="G56" s="275">
        <f t="shared" si="4"/>
        <v>-1</v>
      </c>
      <c r="H56" s="276">
        <v>1</v>
      </c>
      <c r="I56" s="273">
        <v>2</v>
      </c>
      <c r="J56" s="274">
        <f t="shared" si="5"/>
        <v>0</v>
      </c>
      <c r="K56" s="275">
        <f t="shared" si="5"/>
        <v>-1</v>
      </c>
      <c r="L56" s="161">
        <f t="shared" si="2"/>
        <v>-0.5</v>
      </c>
      <c r="M56" s="35">
        <f t="shared" si="3"/>
        <v>6.7340067340067344E-4</v>
      </c>
      <c r="N56" s="192">
        <v>0</v>
      </c>
    </row>
    <row r="57" spans="1:35" ht="15" thickBot="1" x14ac:dyDescent="0.2">
      <c r="A57" s="193" t="s">
        <v>53</v>
      </c>
      <c r="B57" s="226">
        <f>SUM(B4:B56)</f>
        <v>1226</v>
      </c>
      <c r="C57" s="302">
        <f>SUM(C4:C56)</f>
        <v>1485</v>
      </c>
      <c r="D57" s="297">
        <f>SUM(D4:D56)</f>
        <v>1209</v>
      </c>
      <c r="E57" s="265">
        <f>SUM(E4:E56)</f>
        <v>1465</v>
      </c>
      <c r="F57" s="44">
        <f>B57-D57</f>
        <v>17</v>
      </c>
      <c r="G57" s="146">
        <f>C57-E57</f>
        <v>20</v>
      </c>
      <c r="H57" s="43">
        <f>SUM(H4:H56)</f>
        <v>1192</v>
      </c>
      <c r="I57" s="266">
        <f>SUM(I4:I56)</f>
        <v>1469</v>
      </c>
      <c r="J57" s="44">
        <f>B57-H57</f>
        <v>34</v>
      </c>
      <c r="K57" s="146">
        <f>C57-I57</f>
        <v>16</v>
      </c>
      <c r="L57" s="228">
        <f>IF(ISERROR(K57/I57),0,K57/I57)</f>
        <v>1.0891763104152484E-2</v>
      </c>
      <c r="M57" s="195">
        <f>C57/$C$57</f>
        <v>1</v>
      </c>
      <c r="N57" s="7"/>
    </row>
    <row r="58" spans="1:35" ht="12.75" customHeight="1" x14ac:dyDescent="0.15">
      <c r="A58" s="222"/>
      <c r="B58" s="223"/>
      <c r="M58" s="196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2"/>
      <c r="B63" s="223"/>
    </row>
    <row r="64" spans="1:35" ht="14.25" x14ac:dyDescent="0.15">
      <c r="A64" s="224"/>
      <c r="B64" s="222"/>
      <c r="C64" s="222"/>
      <c r="D64" s="222"/>
      <c r="E64" s="224"/>
      <c r="F64" s="224"/>
      <c r="G64" s="222"/>
      <c r="H64" s="224"/>
      <c r="I64" s="357"/>
      <c r="J64" s="357"/>
      <c r="K64" s="357"/>
      <c r="L64" s="357"/>
      <c r="M64" s="357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358"/>
      <c r="AH64" s="359"/>
      <c r="AI64" s="359"/>
    </row>
    <row r="65" spans="1:35" ht="14.25" x14ac:dyDescent="0.15">
      <c r="A65" s="224"/>
      <c r="B65" s="360"/>
      <c r="C65" s="360"/>
      <c r="D65" s="360"/>
      <c r="E65" s="360"/>
      <c r="F65" s="361"/>
      <c r="G65" s="361"/>
      <c r="H65" s="360"/>
      <c r="I65" s="360"/>
      <c r="J65" s="361"/>
      <c r="K65" s="361"/>
      <c r="L65" s="234"/>
      <c r="M65" s="235"/>
      <c r="N65" s="236"/>
      <c r="O65" s="224"/>
      <c r="P65" s="358"/>
      <c r="Q65" s="359"/>
      <c r="R65" s="359"/>
      <c r="S65" s="358"/>
      <c r="T65" s="358"/>
      <c r="U65" s="359"/>
      <c r="V65" s="362"/>
      <c r="W65" s="358"/>
      <c r="X65" s="358"/>
      <c r="Y65" s="358"/>
      <c r="Z65" s="358"/>
      <c r="AA65" s="358"/>
      <c r="AB65" s="358"/>
      <c r="AC65" s="362"/>
      <c r="AD65" s="362"/>
      <c r="AE65" s="359"/>
      <c r="AF65" s="359"/>
      <c r="AG65" s="358"/>
      <c r="AH65" s="237"/>
      <c r="AI65" s="238"/>
    </row>
    <row r="66" spans="1:35" ht="14.25" x14ac:dyDescent="0.15">
      <c r="A66" s="239"/>
      <c r="B66" s="240"/>
      <c r="C66" s="241"/>
      <c r="D66" s="240"/>
      <c r="E66" s="241"/>
      <c r="F66" s="242"/>
      <c r="G66" s="243"/>
      <c r="H66" s="240"/>
      <c r="I66" s="241"/>
      <c r="J66" s="242"/>
      <c r="K66" s="243"/>
      <c r="L66" s="234"/>
      <c r="M66" s="235"/>
      <c r="N66" s="244"/>
      <c r="O66" s="224"/>
      <c r="P66" s="358"/>
      <c r="Q66" s="237"/>
      <c r="R66" s="238"/>
      <c r="S66" s="237"/>
      <c r="T66" s="238"/>
      <c r="U66" s="237"/>
      <c r="V66" s="238"/>
      <c r="W66" s="237"/>
      <c r="X66" s="238"/>
      <c r="Y66" s="237"/>
      <c r="Z66" s="238"/>
      <c r="AA66" s="237"/>
      <c r="AB66" s="238"/>
      <c r="AC66" s="237"/>
      <c r="AD66" s="238"/>
      <c r="AE66" s="233"/>
      <c r="AF66" s="233"/>
      <c r="AG66" s="358"/>
      <c r="AH66" s="359"/>
      <c r="AI66" s="359"/>
    </row>
    <row r="67" spans="1:35" ht="14.25" x14ac:dyDescent="0.15">
      <c r="A67" s="245"/>
      <c r="B67" s="231"/>
      <c r="C67" s="231"/>
      <c r="D67" s="231"/>
      <c r="E67" s="246"/>
      <c r="F67" s="231"/>
      <c r="G67" s="246"/>
      <c r="H67" s="231"/>
      <c r="I67" s="246"/>
      <c r="J67" s="231"/>
      <c r="K67" s="246"/>
      <c r="L67" s="247"/>
      <c r="M67" s="248"/>
      <c r="N67" s="100"/>
      <c r="O67" s="224"/>
      <c r="P67" s="249"/>
      <c r="Q67" s="250"/>
      <c r="R67" s="250"/>
      <c r="S67" s="250"/>
      <c r="T67" s="250"/>
      <c r="U67" s="250"/>
      <c r="V67" s="250"/>
      <c r="W67" s="250"/>
      <c r="X67" s="250"/>
      <c r="Y67" s="250"/>
      <c r="Z67" s="251"/>
      <c r="AA67" s="250"/>
      <c r="AB67" s="250"/>
      <c r="AC67" s="250"/>
      <c r="AD67" s="251"/>
      <c r="AE67" s="252"/>
      <c r="AF67" s="253"/>
      <c r="AG67" s="358"/>
      <c r="AH67" s="237"/>
      <c r="AI67" s="238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54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49"/>
      <c r="AH68" s="250"/>
      <c r="AI68" s="250"/>
    </row>
    <row r="69" spans="1:35" ht="14.25" x14ac:dyDescent="0.15">
      <c r="A69" s="245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54"/>
      <c r="AH69" s="255"/>
      <c r="AI69" s="255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50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56"/>
      <c r="AI71" s="250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56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7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8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7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9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7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9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7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8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9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7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9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7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9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7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8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57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45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57"/>
      <c r="B118" s="231"/>
      <c r="C118" s="231"/>
      <c r="D118" s="222"/>
      <c r="E118" s="223"/>
      <c r="F118" s="222"/>
      <c r="G118" s="223"/>
      <c r="H118" s="222"/>
      <c r="I118" s="223"/>
      <c r="J118" s="222"/>
      <c r="K118" s="223"/>
      <c r="L118" s="247"/>
      <c r="M118" s="232"/>
      <c r="N118" s="100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60"/>
      <c r="C119" s="261"/>
      <c r="D119" s="260"/>
      <c r="E119" s="261"/>
      <c r="F119" s="222"/>
      <c r="G119" s="223"/>
      <c r="H119" s="260"/>
      <c r="I119" s="261"/>
      <c r="J119" s="222"/>
      <c r="K119" s="223"/>
      <c r="L119" s="247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32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  <row r="125" spans="1:35" ht="14.25" x14ac:dyDescent="0.15">
      <c r="A125" s="222"/>
      <c r="B125" s="223"/>
      <c r="C125" s="224"/>
      <c r="D125" s="224"/>
      <c r="E125" s="224"/>
      <c r="F125" s="224"/>
      <c r="G125" s="224"/>
      <c r="H125" s="224"/>
      <c r="I125" s="224"/>
      <c r="J125" s="224"/>
      <c r="K125" s="224"/>
      <c r="L125" s="224"/>
      <c r="M125" s="224"/>
      <c r="N125" s="224"/>
      <c r="O125" s="224"/>
      <c r="P125" s="224"/>
      <c r="Q125" s="224"/>
      <c r="R125" s="224"/>
      <c r="S125" s="224"/>
      <c r="T125" s="224"/>
      <c r="U125" s="224"/>
      <c r="V125" s="224"/>
      <c r="W125" s="224"/>
      <c r="X125" s="224"/>
      <c r="Y125" s="224"/>
      <c r="Z125" s="224"/>
      <c r="AA125" s="224"/>
      <c r="AB125" s="224"/>
      <c r="AC125" s="224"/>
      <c r="AD125" s="224"/>
      <c r="AE125" s="224"/>
      <c r="AF125" s="224"/>
      <c r="AG125" s="224"/>
      <c r="AH125" s="224"/>
      <c r="AI125" s="224"/>
    </row>
  </sheetData>
  <mergeCells count="52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V3:AW3"/>
    <mergeCell ref="AJ3:AK3"/>
    <mergeCell ref="AL3:AM3"/>
    <mergeCell ref="AN3:AO3"/>
    <mergeCell ref="AP3:AQ3"/>
    <mergeCell ref="AR3:AS3"/>
    <mergeCell ref="AT3:AU3"/>
    <mergeCell ref="I64:M64"/>
    <mergeCell ref="AG64:AG65"/>
    <mergeCell ref="AH64:AI64"/>
    <mergeCell ref="Q65:R65"/>
    <mergeCell ref="S65:T65"/>
    <mergeCell ref="U65:V65"/>
    <mergeCell ref="B65:C65"/>
    <mergeCell ref="D65:E65"/>
    <mergeCell ref="F65:G65"/>
    <mergeCell ref="H65:I65"/>
    <mergeCell ref="J65:K65"/>
    <mergeCell ref="P65:P66"/>
    <mergeCell ref="AH66:AI66"/>
    <mergeCell ref="W65:X65"/>
    <mergeCell ref="Y65:Z65"/>
    <mergeCell ref="AA65:AB65"/>
    <mergeCell ref="AC65:AD65"/>
    <mergeCell ref="AE65:AF65"/>
    <mergeCell ref="AG66:AG67"/>
  </mergeCells>
  <phoneticPr fontId="15"/>
  <pageMargins left="0.7" right="0.7" top="0.75" bottom="0.75" header="0.3" footer="0.3"/>
  <pageSetup paperSize="9" scale="82" fitToWidth="0" orientation="portrait" horizontalDpi="4294967293" verticalDpi="4294967293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E0EE0-DDE4-4F68-B18A-C5BE7F7D7BEE}">
  <sheetPr>
    <pageSetUpPr fitToPage="1"/>
  </sheetPr>
  <dimension ref="A1:AW124"/>
  <sheetViews>
    <sheetView zoomScale="120" zoomScaleNormal="120" workbookViewId="0">
      <selection activeCell="D51" sqref="D51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222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45809</v>
      </c>
      <c r="C2" s="344"/>
      <c r="D2" s="343">
        <v>45778</v>
      </c>
      <c r="E2" s="344"/>
      <c r="F2" s="345" t="s">
        <v>3</v>
      </c>
      <c r="G2" s="346"/>
      <c r="H2" s="343">
        <v>45444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C4/$C$56</f>
        <v>6.8259385665529011E-4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C5/$C$56</f>
        <v>1.3651877133105802E-3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19</v>
      </c>
      <c r="AI5" s="163">
        <f>SUMIFS(C4:C55,N4:N55,"1")</f>
        <v>1227</v>
      </c>
      <c r="AJ5" s="163">
        <f>COUNTIFS($C$4:$C$55,"&gt;0",$N$4:$N$55,"=2")</f>
        <v>9</v>
      </c>
      <c r="AK5" s="163">
        <f>SUMIFS($C$4:$C$55,$N$4:$N$55,"2")</f>
        <v>14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19</v>
      </c>
      <c r="AP5" s="163">
        <f>COUNTIFS($N$4:$N$55,"=5",$C$4:$C$55,"&gt;0")</f>
        <v>7</v>
      </c>
      <c r="AQ5" s="163">
        <f>SUMIFS($C$4:$C$55,$N$4:$N$55,"5")</f>
        <v>197</v>
      </c>
      <c r="AR5" s="163">
        <f>COUNTIFS($N$4:$N$55,"=6",$C$4:$C$55,"&gt;0")</f>
        <v>2</v>
      </c>
      <c r="AS5" s="163">
        <f>SUMIFS($C$4:$C$55,$N$4:$N$55,"6")</f>
        <v>5</v>
      </c>
      <c r="AT5" s="167">
        <f>AH5+AJ5+AL5+AN5+AP5+AR5</f>
        <v>40</v>
      </c>
      <c r="AU5" s="168">
        <f>AI5+AK5+AM5+AO5+AQ5+AS5+2</f>
        <v>1465</v>
      </c>
      <c r="AV5" s="263">
        <v>732</v>
      </c>
      <c r="AW5" s="264">
        <v>733</v>
      </c>
    </row>
    <row r="6" spans="1:49" ht="15" thickBot="1" x14ac:dyDescent="0.2">
      <c r="A6" s="176" t="s">
        <v>84</v>
      </c>
      <c r="B6" s="268">
        <v>4</v>
      </c>
      <c r="C6" s="269">
        <v>4</v>
      </c>
      <c r="D6" s="268">
        <v>4</v>
      </c>
      <c r="E6" s="269">
        <v>4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C6/$C$56</f>
        <v>2.7303754266211604E-3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0.47499999999999998</v>
      </c>
      <c r="AI6" s="59">
        <f>AI5/AU5</f>
        <v>0.837542662116041</v>
      </c>
      <c r="AJ6" s="60">
        <f>AJ5/AT5</f>
        <v>0.22500000000000001</v>
      </c>
      <c r="AK6" s="60">
        <f>AK5/AU5</f>
        <v>9.5563139931740607E-3</v>
      </c>
      <c r="AL6" s="59">
        <f>AL5/AT5</f>
        <v>2.5000000000000001E-2</v>
      </c>
      <c r="AM6" s="59">
        <f>AM5/AU5</f>
        <v>6.8259385665529011E-4</v>
      </c>
      <c r="AN6" s="60">
        <f>AN5/AT5</f>
        <v>0.05</v>
      </c>
      <c r="AO6" s="60">
        <f>AO5/AU5</f>
        <v>1.2969283276450512E-2</v>
      </c>
      <c r="AP6" s="59">
        <f>AP5/AT5</f>
        <v>0.17499999999999999</v>
      </c>
      <c r="AQ6" s="59">
        <f>AQ5/AU5</f>
        <v>0.13447098976109215</v>
      </c>
      <c r="AR6" s="60">
        <f>AR5/AT5</f>
        <v>0.05</v>
      </c>
      <c r="AS6" s="173">
        <f>AS5/AU5</f>
        <v>3.4129692832764505E-3</v>
      </c>
      <c r="AT6" s="174">
        <f>AH6+AJ6+AL6+AN6+AP6+AR6</f>
        <v>1</v>
      </c>
      <c r="AU6" s="175">
        <f>AI6+AK6+AM6+AO6+AQ6+AS6</f>
        <v>0.99863481228668949</v>
      </c>
      <c r="AV6" s="63">
        <f>AV5/AU5</f>
        <v>0.49965870307167237</v>
      </c>
      <c r="AW6" s="64">
        <f>AW5/AU5</f>
        <v>0.50034129692832763</v>
      </c>
    </row>
    <row r="7" spans="1:49" ht="14.25" x14ac:dyDescent="0.15">
      <c r="A7" s="179" t="s">
        <v>137</v>
      </c>
      <c r="B7" s="268">
        <v>1</v>
      </c>
      <c r="C7" s="269">
        <v>1</v>
      </c>
      <c r="D7" s="268">
        <v>1</v>
      </c>
      <c r="E7" s="269">
        <v>1</v>
      </c>
      <c r="F7" s="22">
        <f t="shared" si="0"/>
        <v>0</v>
      </c>
      <c r="G7" s="33">
        <f t="shared" si="0"/>
        <v>0</v>
      </c>
      <c r="H7" s="270">
        <v>2</v>
      </c>
      <c r="I7" s="269">
        <v>2</v>
      </c>
      <c r="J7" s="22">
        <f t="shared" si="1"/>
        <v>-1</v>
      </c>
      <c r="K7" s="33">
        <f t="shared" si="1"/>
        <v>-1</v>
      </c>
      <c r="L7" s="161">
        <f t="shared" ref="L7:L55" si="2">IF(ISERROR(K7/I7),0,K7/I7)</f>
        <v>-0.5</v>
      </c>
      <c r="M7" s="35">
        <f t="shared" ref="M7:M55" si="3">C7/$C$56</f>
        <v>6.8259385665529011E-4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>
        <v>1</v>
      </c>
      <c r="E8" s="269">
        <v>2</v>
      </c>
      <c r="F8" s="22">
        <f t="shared" si="0"/>
        <v>0</v>
      </c>
      <c r="G8" s="33">
        <f t="shared" si="0"/>
        <v>0</v>
      </c>
      <c r="H8" s="270">
        <v>0</v>
      </c>
      <c r="I8" s="269">
        <v>0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1.3651877133105802E-3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113</v>
      </c>
      <c r="C9" s="269">
        <v>185</v>
      </c>
      <c r="D9" s="268">
        <v>113</v>
      </c>
      <c r="E9" s="269">
        <v>186</v>
      </c>
      <c r="F9" s="22">
        <f t="shared" si="0"/>
        <v>0</v>
      </c>
      <c r="G9" s="33">
        <f t="shared" si="0"/>
        <v>-1</v>
      </c>
      <c r="H9" s="270">
        <v>119</v>
      </c>
      <c r="I9" s="269">
        <v>205</v>
      </c>
      <c r="J9" s="22">
        <f t="shared" si="1"/>
        <v>-6</v>
      </c>
      <c r="K9" s="33">
        <f t="shared" si="1"/>
        <v>-20</v>
      </c>
      <c r="L9" s="161">
        <f t="shared" si="2"/>
        <v>-9.7560975609756101E-2</v>
      </c>
      <c r="M9" s="35">
        <f t="shared" si="3"/>
        <v>0.12627986348122866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17</v>
      </c>
      <c r="C10" s="269">
        <v>17</v>
      </c>
      <c r="D10" s="268">
        <v>17</v>
      </c>
      <c r="E10" s="269">
        <v>17</v>
      </c>
      <c r="F10" s="22">
        <f t="shared" si="0"/>
        <v>0</v>
      </c>
      <c r="G10" s="33">
        <f t="shared" si="0"/>
        <v>0</v>
      </c>
      <c r="H10" s="270">
        <v>14</v>
      </c>
      <c r="I10" s="269">
        <v>14</v>
      </c>
      <c r="J10" s="22">
        <f t="shared" si="1"/>
        <v>3</v>
      </c>
      <c r="K10" s="33">
        <f t="shared" si="1"/>
        <v>3</v>
      </c>
      <c r="L10" s="161">
        <f t="shared" si="2"/>
        <v>0.21428571428571427</v>
      </c>
      <c r="M10" s="35">
        <f t="shared" si="3"/>
        <v>1.1604095563139932E-2</v>
      </c>
      <c r="N10" s="162">
        <v>1</v>
      </c>
    </row>
    <row r="11" spans="1:49" ht="14.25" x14ac:dyDescent="0.15">
      <c r="A11" s="180" t="s">
        <v>208</v>
      </c>
      <c r="B11" s="268">
        <v>12</v>
      </c>
      <c r="C11" s="269">
        <v>26</v>
      </c>
      <c r="D11" s="268">
        <v>12</v>
      </c>
      <c r="E11" s="269">
        <v>26</v>
      </c>
      <c r="F11" s="22">
        <f t="shared" si="0"/>
        <v>0</v>
      </c>
      <c r="G11" s="33">
        <f t="shared" si="0"/>
        <v>0</v>
      </c>
      <c r="H11" s="270">
        <v>9</v>
      </c>
      <c r="I11" s="269">
        <v>23</v>
      </c>
      <c r="J11" s="22">
        <f t="shared" si="1"/>
        <v>3</v>
      </c>
      <c r="K11" s="33">
        <f t="shared" si="1"/>
        <v>3</v>
      </c>
      <c r="L11" s="161">
        <f t="shared" si="2"/>
        <v>0.13043478260869565</v>
      </c>
      <c r="M11" s="35">
        <f t="shared" si="3"/>
        <v>1.7747440273037544E-2</v>
      </c>
      <c r="N11" s="162">
        <v>1</v>
      </c>
    </row>
    <row r="12" spans="1:49" ht="14.25" x14ac:dyDescent="0.15">
      <c r="A12" s="179" t="s">
        <v>141</v>
      </c>
      <c r="B12" s="268">
        <v>7</v>
      </c>
      <c r="C12" s="269">
        <v>7</v>
      </c>
      <c r="D12" s="268">
        <v>8</v>
      </c>
      <c r="E12" s="269">
        <v>8</v>
      </c>
      <c r="F12" s="22">
        <f t="shared" si="0"/>
        <v>-1</v>
      </c>
      <c r="G12" s="33">
        <f t="shared" si="0"/>
        <v>-1</v>
      </c>
      <c r="H12" s="270">
        <v>7</v>
      </c>
      <c r="I12" s="269">
        <v>7</v>
      </c>
      <c r="J12" s="22">
        <f t="shared" si="1"/>
        <v>0</v>
      </c>
      <c r="K12" s="33">
        <f t="shared" si="1"/>
        <v>0</v>
      </c>
      <c r="L12" s="161">
        <f t="shared" si="2"/>
        <v>0</v>
      </c>
      <c r="M12" s="35">
        <f t="shared" si="3"/>
        <v>4.7781569965870303E-3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>
        <v>0</v>
      </c>
      <c r="E13" s="269">
        <v>0</v>
      </c>
      <c r="F13" s="22">
        <f t="shared" si="0"/>
        <v>0</v>
      </c>
      <c r="G13" s="33">
        <f t="shared" si="0"/>
        <v>0</v>
      </c>
      <c r="H13" s="270">
        <v>0</v>
      </c>
      <c r="I13" s="269">
        <v>0</v>
      </c>
      <c r="J13" s="22">
        <f t="shared" si="1"/>
        <v>0</v>
      </c>
      <c r="K13" s="33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10</v>
      </c>
      <c r="C14" s="269">
        <v>12</v>
      </c>
      <c r="D14" s="268">
        <v>9</v>
      </c>
      <c r="E14" s="269">
        <v>11</v>
      </c>
      <c r="F14" s="22">
        <f t="shared" si="0"/>
        <v>1</v>
      </c>
      <c r="G14" s="33">
        <f t="shared" si="0"/>
        <v>1</v>
      </c>
      <c r="H14" s="270">
        <v>6</v>
      </c>
      <c r="I14" s="269">
        <v>10</v>
      </c>
      <c r="J14" s="22">
        <f t="shared" si="1"/>
        <v>4</v>
      </c>
      <c r="K14" s="33">
        <f t="shared" si="1"/>
        <v>2</v>
      </c>
      <c r="L14" s="161">
        <f t="shared" si="2"/>
        <v>0.2</v>
      </c>
      <c r="M14" s="35">
        <f t="shared" si="3"/>
        <v>8.1911262798634813E-3</v>
      </c>
      <c r="N14" s="162">
        <v>1</v>
      </c>
    </row>
    <row r="15" spans="1:49" ht="14.25" x14ac:dyDescent="0.15">
      <c r="A15" s="179" t="s">
        <v>144</v>
      </c>
      <c r="B15" s="268">
        <v>211</v>
      </c>
      <c r="C15" s="269">
        <v>260</v>
      </c>
      <c r="D15" s="268">
        <v>216</v>
      </c>
      <c r="E15" s="269">
        <v>267</v>
      </c>
      <c r="F15" s="22">
        <f t="shared" si="0"/>
        <v>-5</v>
      </c>
      <c r="G15" s="33">
        <f t="shared" si="0"/>
        <v>-7</v>
      </c>
      <c r="H15" s="270">
        <v>216</v>
      </c>
      <c r="I15" s="269">
        <v>262</v>
      </c>
      <c r="J15" s="22">
        <f t="shared" si="1"/>
        <v>-5</v>
      </c>
      <c r="K15" s="33">
        <f t="shared" si="1"/>
        <v>-2</v>
      </c>
      <c r="L15" s="161">
        <f t="shared" si="2"/>
        <v>-7.6335877862595417E-3</v>
      </c>
      <c r="M15" s="35">
        <f t="shared" si="3"/>
        <v>0.17747440273037543</v>
      </c>
      <c r="N15" s="162">
        <v>1</v>
      </c>
    </row>
    <row r="16" spans="1:49" ht="14.25" x14ac:dyDescent="0.15">
      <c r="A16" s="179" t="s">
        <v>73</v>
      </c>
      <c r="B16" s="268">
        <v>89</v>
      </c>
      <c r="C16" s="269">
        <v>90</v>
      </c>
      <c r="D16" s="268">
        <v>90</v>
      </c>
      <c r="E16" s="269">
        <v>91</v>
      </c>
      <c r="F16" s="22">
        <f t="shared" si="0"/>
        <v>-1</v>
      </c>
      <c r="G16" s="33">
        <f t="shared" si="0"/>
        <v>-1</v>
      </c>
      <c r="H16" s="270">
        <v>88</v>
      </c>
      <c r="I16" s="269">
        <v>91</v>
      </c>
      <c r="J16" s="22">
        <f t="shared" si="1"/>
        <v>1</v>
      </c>
      <c r="K16" s="33">
        <f t="shared" si="1"/>
        <v>-1</v>
      </c>
      <c r="L16" s="161">
        <f t="shared" si="2"/>
        <v>-1.098901098901099E-2</v>
      </c>
      <c r="M16" s="35">
        <f t="shared" si="3"/>
        <v>6.1433447098976107E-2</v>
      </c>
      <c r="N16" s="162">
        <v>1</v>
      </c>
    </row>
    <row r="17" spans="1:14" ht="14.25" x14ac:dyDescent="0.15">
      <c r="A17" s="179" t="s">
        <v>221</v>
      </c>
      <c r="B17" s="268">
        <v>1</v>
      </c>
      <c r="C17" s="269">
        <v>1</v>
      </c>
      <c r="D17" s="268">
        <v>1</v>
      </c>
      <c r="E17" s="269">
        <v>1</v>
      </c>
      <c r="F17" s="22">
        <f t="shared" si="0"/>
        <v>0</v>
      </c>
      <c r="G17" s="33">
        <f t="shared" si="0"/>
        <v>0</v>
      </c>
      <c r="H17" s="270">
        <v>0</v>
      </c>
      <c r="I17" s="269">
        <v>0</v>
      </c>
      <c r="J17" s="22">
        <f t="shared" si="1"/>
        <v>1</v>
      </c>
      <c r="K17" s="33">
        <f t="shared" si="1"/>
        <v>1</v>
      </c>
      <c r="L17" s="161">
        <f t="shared" si="2"/>
        <v>0</v>
      </c>
      <c r="M17" s="35">
        <f t="shared" si="3"/>
        <v>6.8259385665529011E-4</v>
      </c>
      <c r="N17" s="162">
        <v>2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70" t="s">
        <v>217</v>
      </c>
      <c r="I18" s="269" t="s">
        <v>217</v>
      </c>
      <c r="J18" s="22">
        <f t="shared" si="1"/>
        <v>1</v>
      </c>
      <c r="K18" s="33">
        <f t="shared" si="1"/>
        <v>2</v>
      </c>
      <c r="L18" s="161">
        <f t="shared" si="2"/>
        <v>0</v>
      </c>
      <c r="M18" s="35">
        <f t="shared" si="3"/>
        <v>1.3651877133105802E-3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6.8259385665529011E-4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5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5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1.3651877133105802E-3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>
        <v>0</v>
      </c>
      <c r="E21" s="269">
        <v>0</v>
      </c>
      <c r="F21" s="22">
        <f t="shared" si="4"/>
        <v>0</v>
      </c>
      <c r="G21" s="33">
        <f t="shared" si="4"/>
        <v>0</v>
      </c>
      <c r="H21" s="270">
        <v>0</v>
      </c>
      <c r="I21" s="269">
        <v>0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6.8259385665529011E-4</v>
      </c>
      <c r="N22" s="162">
        <v>3</v>
      </c>
    </row>
    <row r="23" spans="1:14" ht="14.25" x14ac:dyDescent="0.15">
      <c r="A23" s="179" t="s">
        <v>150</v>
      </c>
      <c r="B23" s="268">
        <v>13</v>
      </c>
      <c r="C23" s="269">
        <v>13</v>
      </c>
      <c r="D23" s="268">
        <v>14</v>
      </c>
      <c r="E23" s="269">
        <v>14</v>
      </c>
      <c r="F23" s="22">
        <f t="shared" si="4"/>
        <v>-1</v>
      </c>
      <c r="G23" s="33">
        <f t="shared" si="4"/>
        <v>-1</v>
      </c>
      <c r="H23" s="270">
        <v>14</v>
      </c>
      <c r="I23" s="269">
        <v>14</v>
      </c>
      <c r="J23" s="22">
        <f t="shared" si="5"/>
        <v>-1</v>
      </c>
      <c r="K23" s="33">
        <f t="shared" si="5"/>
        <v>-1</v>
      </c>
      <c r="L23" s="161">
        <f t="shared" si="2"/>
        <v>-7.1428571428571425E-2</v>
      </c>
      <c r="M23" s="35">
        <f t="shared" si="3"/>
        <v>8.8737201365187719E-3</v>
      </c>
      <c r="N23" s="162">
        <v>1</v>
      </c>
    </row>
    <row r="24" spans="1:14" ht="14.25" x14ac:dyDescent="0.15">
      <c r="A24" s="181" t="s">
        <v>151</v>
      </c>
      <c r="B24" s="268">
        <v>81</v>
      </c>
      <c r="C24" s="269">
        <v>81</v>
      </c>
      <c r="D24" s="268">
        <v>79</v>
      </c>
      <c r="E24" s="269">
        <v>79</v>
      </c>
      <c r="F24" s="22">
        <f t="shared" si="4"/>
        <v>2</v>
      </c>
      <c r="G24" s="33">
        <f t="shared" si="4"/>
        <v>2</v>
      </c>
      <c r="H24" s="270">
        <v>66</v>
      </c>
      <c r="I24" s="269">
        <v>66</v>
      </c>
      <c r="J24" s="22">
        <f t="shared" si="5"/>
        <v>15</v>
      </c>
      <c r="K24" s="33">
        <f t="shared" si="5"/>
        <v>15</v>
      </c>
      <c r="L24" s="161">
        <f t="shared" si="2"/>
        <v>0.22727272727272727</v>
      </c>
      <c r="M24" s="35">
        <f t="shared" si="3"/>
        <v>5.5290102389078499E-2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4"/>
        <v>0</v>
      </c>
      <c r="G25" s="33">
        <f t="shared" si="4"/>
        <v>0</v>
      </c>
      <c r="H25" s="270">
        <v>1</v>
      </c>
      <c r="I25" s="269">
        <v>1</v>
      </c>
      <c r="J25" s="22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6.8259385665529011E-4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>
        <v>1</v>
      </c>
      <c r="E26" s="269">
        <v>1</v>
      </c>
      <c r="F26" s="22">
        <f t="shared" si="4"/>
        <v>0</v>
      </c>
      <c r="G26" s="33">
        <f t="shared" si="4"/>
        <v>0</v>
      </c>
      <c r="H26" s="270">
        <v>0</v>
      </c>
      <c r="I26" s="269">
        <v>0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6.8259385665529011E-4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6.8259385665529011E-4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3.4129692832764505E-3</v>
      </c>
      <c r="N28" s="162">
        <v>1</v>
      </c>
    </row>
    <row r="29" spans="1:14" ht="14.25" x14ac:dyDescent="0.15">
      <c r="A29" s="179" t="s">
        <v>155</v>
      </c>
      <c r="B29" s="268">
        <v>107</v>
      </c>
      <c r="C29" s="269">
        <v>117</v>
      </c>
      <c r="D29" s="268">
        <v>109</v>
      </c>
      <c r="E29" s="269">
        <v>119</v>
      </c>
      <c r="F29" s="22">
        <f t="shared" si="4"/>
        <v>-2</v>
      </c>
      <c r="G29" s="33">
        <f t="shared" si="4"/>
        <v>-2</v>
      </c>
      <c r="H29" s="270">
        <v>110</v>
      </c>
      <c r="I29" s="269">
        <v>122</v>
      </c>
      <c r="J29" s="22">
        <f t="shared" si="5"/>
        <v>-3</v>
      </c>
      <c r="K29" s="33">
        <f t="shared" si="5"/>
        <v>-5</v>
      </c>
      <c r="L29" s="161">
        <f t="shared" si="2"/>
        <v>-4.0983606557377046E-2</v>
      </c>
      <c r="M29" s="35">
        <f t="shared" si="3"/>
        <v>7.9863481228668945E-2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3.4129692832764505E-3</v>
      </c>
      <c r="N30" s="162">
        <v>1</v>
      </c>
    </row>
    <row r="31" spans="1:14" ht="14.25" x14ac:dyDescent="0.15">
      <c r="A31" s="179" t="s">
        <v>157</v>
      </c>
      <c r="B31" s="268">
        <v>1</v>
      </c>
      <c r="C31" s="269">
        <v>1</v>
      </c>
      <c r="D31" s="268">
        <v>0</v>
      </c>
      <c r="E31" s="269">
        <v>0</v>
      </c>
      <c r="F31" s="22">
        <f t="shared" si="4"/>
        <v>1</v>
      </c>
      <c r="G31" s="33">
        <f t="shared" si="4"/>
        <v>1</v>
      </c>
      <c r="H31" s="270">
        <v>0</v>
      </c>
      <c r="I31" s="269">
        <v>0</v>
      </c>
      <c r="J31" s="22">
        <f t="shared" si="5"/>
        <v>1</v>
      </c>
      <c r="K31" s="33">
        <f t="shared" si="5"/>
        <v>1</v>
      </c>
      <c r="L31" s="161">
        <f t="shared" si="2"/>
        <v>0</v>
      </c>
      <c r="M31" s="35">
        <f t="shared" si="3"/>
        <v>6.8259385665529011E-4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>
        <v>1</v>
      </c>
      <c r="E32" s="269">
        <v>1</v>
      </c>
      <c r="F32" s="22">
        <f t="shared" si="4"/>
        <v>0</v>
      </c>
      <c r="G32" s="33">
        <f t="shared" si="4"/>
        <v>0</v>
      </c>
      <c r="H32" s="270">
        <v>0</v>
      </c>
      <c r="I32" s="269">
        <v>0</v>
      </c>
      <c r="J32" s="22">
        <f t="shared" si="5"/>
        <v>1</v>
      </c>
      <c r="K32" s="33">
        <f t="shared" si="5"/>
        <v>1</v>
      </c>
      <c r="L32" s="161">
        <f t="shared" si="2"/>
        <v>0</v>
      </c>
      <c r="M32" s="35">
        <f t="shared" si="3"/>
        <v>6.8259385665529011E-4</v>
      </c>
      <c r="N32" s="162">
        <v>1</v>
      </c>
    </row>
    <row r="33" spans="1:14" ht="14.25" x14ac:dyDescent="0.15">
      <c r="A33" s="179" t="s">
        <v>159</v>
      </c>
      <c r="B33" s="268">
        <v>8</v>
      </c>
      <c r="C33" s="269">
        <v>11</v>
      </c>
      <c r="D33" s="268">
        <v>7</v>
      </c>
      <c r="E33" s="269">
        <v>10</v>
      </c>
      <c r="F33" s="22">
        <f t="shared" si="4"/>
        <v>1</v>
      </c>
      <c r="G33" s="33">
        <f t="shared" si="4"/>
        <v>1</v>
      </c>
      <c r="H33" s="270">
        <v>5</v>
      </c>
      <c r="I33" s="269">
        <v>10</v>
      </c>
      <c r="J33" s="22">
        <f t="shared" si="5"/>
        <v>3</v>
      </c>
      <c r="K33" s="33">
        <f t="shared" si="5"/>
        <v>1</v>
      </c>
      <c r="L33" s="161">
        <f t="shared" si="2"/>
        <v>0.1</v>
      </c>
      <c r="M33" s="35">
        <f t="shared" si="3"/>
        <v>7.5085324232081908E-3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0</v>
      </c>
      <c r="K34" s="33">
        <f t="shared" si="5"/>
        <v>0</v>
      </c>
      <c r="L34" s="161">
        <f t="shared" si="2"/>
        <v>0</v>
      </c>
      <c r="M34" s="35">
        <f t="shared" si="3"/>
        <v>6.8259385665529011E-4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>
        <v>0</v>
      </c>
      <c r="E35" s="269">
        <v>0</v>
      </c>
      <c r="F35" s="22">
        <f t="shared" si="4"/>
        <v>0</v>
      </c>
      <c r="G35" s="33">
        <f t="shared" si="4"/>
        <v>0</v>
      </c>
      <c r="H35" s="270">
        <v>0</v>
      </c>
      <c r="I35" s="269">
        <v>0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29</v>
      </c>
      <c r="C36" s="269">
        <v>46</v>
      </c>
      <c r="D36" s="268">
        <v>29</v>
      </c>
      <c r="E36" s="269">
        <v>45</v>
      </c>
      <c r="F36" s="22">
        <f t="shared" si="4"/>
        <v>0</v>
      </c>
      <c r="G36" s="33">
        <f t="shared" si="4"/>
        <v>1</v>
      </c>
      <c r="H36" s="270">
        <v>24</v>
      </c>
      <c r="I36" s="269">
        <v>38</v>
      </c>
      <c r="J36" s="22">
        <f t="shared" si="5"/>
        <v>5</v>
      </c>
      <c r="K36" s="33">
        <f t="shared" si="5"/>
        <v>8</v>
      </c>
      <c r="L36" s="161">
        <f t="shared" si="2"/>
        <v>0.21052631578947367</v>
      </c>
      <c r="M36" s="35">
        <f t="shared" si="3"/>
        <v>3.1399317406143344E-2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0</v>
      </c>
      <c r="I37" s="269">
        <v>4</v>
      </c>
      <c r="J37" s="22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2.7303754266211604E-3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f t="shared" si="4"/>
        <v>0</v>
      </c>
      <c r="G38" s="33">
        <f t="shared" si="4"/>
        <v>0</v>
      </c>
      <c r="H38" s="270">
        <v>2</v>
      </c>
      <c r="I38" s="269">
        <v>2</v>
      </c>
      <c r="J38" s="22">
        <f t="shared" si="5"/>
        <v>0</v>
      </c>
      <c r="K38" s="33">
        <f t="shared" si="5"/>
        <v>0</v>
      </c>
      <c r="L38" s="161">
        <f t="shared" si="2"/>
        <v>0</v>
      </c>
      <c r="M38" s="35">
        <f t="shared" si="3"/>
        <v>1.3651877133105802E-3</v>
      </c>
      <c r="N38" s="162">
        <v>5</v>
      </c>
    </row>
    <row r="39" spans="1:14" ht="14.25" x14ac:dyDescent="0.15">
      <c r="A39" s="179" t="s">
        <v>165</v>
      </c>
      <c r="B39" s="268">
        <v>277</v>
      </c>
      <c r="C39" s="269">
        <v>341</v>
      </c>
      <c r="D39" s="268">
        <v>282</v>
      </c>
      <c r="E39" s="269">
        <v>347</v>
      </c>
      <c r="F39" s="22">
        <f t="shared" si="4"/>
        <v>-5</v>
      </c>
      <c r="G39" s="33">
        <f t="shared" si="4"/>
        <v>-6</v>
      </c>
      <c r="H39" s="270">
        <v>282</v>
      </c>
      <c r="I39" s="269">
        <v>344</v>
      </c>
      <c r="J39" s="22">
        <f t="shared" si="5"/>
        <v>-5</v>
      </c>
      <c r="K39" s="33">
        <f t="shared" si="5"/>
        <v>-3</v>
      </c>
      <c r="L39" s="161">
        <f t="shared" si="2"/>
        <v>-8.7209302325581394E-3</v>
      </c>
      <c r="M39" s="35">
        <f t="shared" si="3"/>
        <v>0.23276450511945393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>
        <v>0</v>
      </c>
      <c r="E40" s="269">
        <v>0</v>
      </c>
      <c r="F40" s="22">
        <f t="shared" si="4"/>
        <v>0</v>
      </c>
      <c r="G40" s="33">
        <f t="shared" si="4"/>
        <v>0</v>
      </c>
      <c r="H40" s="270">
        <v>0</v>
      </c>
      <c r="I40" s="269">
        <v>0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6.8259385665529011E-4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269" t="s">
        <v>217</v>
      </c>
      <c r="D42" s="268">
        <v>0</v>
      </c>
      <c r="E42" s="269">
        <v>0</v>
      </c>
      <c r="F42" s="22">
        <f t="shared" si="4"/>
        <v>0</v>
      </c>
      <c r="G42" s="33">
        <f t="shared" si="4"/>
        <v>0</v>
      </c>
      <c r="H42" s="270">
        <v>0</v>
      </c>
      <c r="I42" s="269">
        <v>0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269" t="s">
        <v>217</v>
      </c>
      <c r="D43" s="268">
        <v>0</v>
      </c>
      <c r="E43" s="269">
        <v>0</v>
      </c>
      <c r="F43" s="22">
        <f t="shared" si="4"/>
        <v>0</v>
      </c>
      <c r="G43" s="33">
        <f t="shared" si="4"/>
        <v>0</v>
      </c>
      <c r="H43" s="270">
        <v>0</v>
      </c>
      <c r="I43" s="269">
        <v>0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6.8259385665529011E-4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>
        <v>0</v>
      </c>
      <c r="E45" s="269">
        <v>0</v>
      </c>
      <c r="F45" s="22">
        <f t="shared" si="4"/>
        <v>0</v>
      </c>
      <c r="G45" s="33">
        <f t="shared" si="4"/>
        <v>0</v>
      </c>
      <c r="H45" s="270">
        <v>0</v>
      </c>
      <c r="I45" s="269">
        <v>0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>
        <v>0</v>
      </c>
      <c r="E46" s="269">
        <v>0</v>
      </c>
      <c r="F46" s="22">
        <f t="shared" si="4"/>
        <v>0</v>
      </c>
      <c r="G46" s="33">
        <f t="shared" si="4"/>
        <v>0</v>
      </c>
      <c r="H46" s="270">
        <v>0</v>
      </c>
      <c r="I46" s="269">
        <v>0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23</v>
      </c>
      <c r="C47" s="269">
        <v>25</v>
      </c>
      <c r="D47" s="268">
        <v>23</v>
      </c>
      <c r="E47" s="269">
        <v>25</v>
      </c>
      <c r="F47" s="22">
        <f t="shared" si="4"/>
        <v>0</v>
      </c>
      <c r="G47" s="33">
        <f t="shared" si="4"/>
        <v>0</v>
      </c>
      <c r="H47" s="270">
        <v>22</v>
      </c>
      <c r="I47" s="269">
        <v>24</v>
      </c>
      <c r="J47" s="22">
        <f t="shared" si="5"/>
        <v>1</v>
      </c>
      <c r="K47" s="33">
        <f t="shared" si="5"/>
        <v>1</v>
      </c>
      <c r="L47" s="161">
        <f t="shared" si="2"/>
        <v>4.1666666666666664E-2</v>
      </c>
      <c r="M47" s="35">
        <f t="shared" si="3"/>
        <v>1.7064846416382253E-2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269" t="s">
        <v>217</v>
      </c>
      <c r="D48" s="268">
        <v>0</v>
      </c>
      <c r="E48" s="269">
        <v>0</v>
      </c>
      <c r="F48" s="22">
        <f t="shared" si="4"/>
        <v>0</v>
      </c>
      <c r="G48" s="33">
        <f t="shared" si="4"/>
        <v>0</v>
      </c>
      <c r="H48" s="270">
        <v>0</v>
      </c>
      <c r="I48" s="269">
        <v>0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5</v>
      </c>
      <c r="I49" s="269">
        <v>5</v>
      </c>
      <c r="J49" s="22">
        <f t="shared" si="5"/>
        <v>-1</v>
      </c>
      <c r="K49" s="33">
        <f t="shared" si="5"/>
        <v>-1</v>
      </c>
      <c r="L49" s="161">
        <f t="shared" si="2"/>
        <v>-0.2</v>
      </c>
      <c r="M49" s="35">
        <f t="shared" si="3"/>
        <v>2.7303754266211604E-3</v>
      </c>
      <c r="N49" s="162">
        <v>2</v>
      </c>
    </row>
    <row r="50" spans="1:35" ht="14.25" x14ac:dyDescent="0.15">
      <c r="A50" s="179" t="s">
        <v>175</v>
      </c>
      <c r="B50" s="268">
        <v>17</v>
      </c>
      <c r="C50" s="269">
        <v>18</v>
      </c>
      <c r="D50" s="268">
        <v>17</v>
      </c>
      <c r="E50" s="269">
        <v>18</v>
      </c>
      <c r="F50" s="22">
        <f t="shared" si="4"/>
        <v>0</v>
      </c>
      <c r="G50" s="33">
        <f t="shared" si="4"/>
        <v>0</v>
      </c>
      <c r="H50" s="270">
        <v>21</v>
      </c>
      <c r="I50" s="269">
        <v>28</v>
      </c>
      <c r="J50" s="22">
        <f t="shared" si="5"/>
        <v>-4</v>
      </c>
      <c r="K50" s="33">
        <f t="shared" si="5"/>
        <v>-10</v>
      </c>
      <c r="L50" s="161">
        <f t="shared" si="2"/>
        <v>-0.35714285714285715</v>
      </c>
      <c r="M50" s="35">
        <f t="shared" si="3"/>
        <v>1.2286689419795221E-2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>
        <v>0</v>
      </c>
      <c r="E51" s="269">
        <v>0</v>
      </c>
      <c r="F51" s="22">
        <f t="shared" si="4"/>
        <v>0</v>
      </c>
      <c r="G51" s="33">
        <f t="shared" si="4"/>
        <v>0</v>
      </c>
      <c r="H51" s="270">
        <v>0</v>
      </c>
      <c r="I51" s="269">
        <v>0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>
        <v>0</v>
      </c>
      <c r="E52" s="269">
        <v>0</v>
      </c>
      <c r="F52" s="22">
        <f t="shared" si="4"/>
        <v>0</v>
      </c>
      <c r="G52" s="33">
        <f t="shared" si="4"/>
        <v>0</v>
      </c>
      <c r="H52" s="270">
        <v>0</v>
      </c>
      <c r="I52" s="269">
        <v>0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6.8259385665529011E-4</v>
      </c>
      <c r="N53" s="162">
        <v>5</v>
      </c>
    </row>
    <row r="54" spans="1:35" ht="14.25" x14ac:dyDescent="0.15">
      <c r="A54" s="179" t="s">
        <v>178</v>
      </c>
      <c r="B54" s="268">
        <v>155</v>
      </c>
      <c r="C54" s="269">
        <v>168</v>
      </c>
      <c r="D54" s="268">
        <v>153</v>
      </c>
      <c r="E54" s="269">
        <v>166</v>
      </c>
      <c r="F54" s="22">
        <f t="shared" si="4"/>
        <v>2</v>
      </c>
      <c r="G54" s="33">
        <f t="shared" si="4"/>
        <v>2</v>
      </c>
      <c r="H54" s="270">
        <v>144</v>
      </c>
      <c r="I54" s="269">
        <v>159</v>
      </c>
      <c r="J54" s="22">
        <f t="shared" si="5"/>
        <v>11</v>
      </c>
      <c r="K54" s="33">
        <f t="shared" si="5"/>
        <v>9</v>
      </c>
      <c r="L54" s="161">
        <f t="shared" si="2"/>
        <v>5.6603773584905662E-2</v>
      </c>
      <c r="M54" s="35">
        <f t="shared" si="3"/>
        <v>0.11467576791808874</v>
      </c>
      <c r="N54" s="187">
        <v>1</v>
      </c>
    </row>
    <row r="55" spans="1:35" ht="15" thickBot="1" x14ac:dyDescent="0.2">
      <c r="A55" s="271" t="s">
        <v>88</v>
      </c>
      <c r="B55" s="272">
        <v>1</v>
      </c>
      <c r="C55" s="273">
        <v>2</v>
      </c>
      <c r="D55" s="272">
        <v>1</v>
      </c>
      <c r="E55" s="273">
        <v>1</v>
      </c>
      <c r="F55" s="274">
        <f t="shared" si="4"/>
        <v>0</v>
      </c>
      <c r="G55" s="275">
        <f t="shared" si="4"/>
        <v>1</v>
      </c>
      <c r="H55" s="276">
        <v>1</v>
      </c>
      <c r="I55" s="273">
        <v>2</v>
      </c>
      <c r="J55" s="274">
        <f t="shared" si="5"/>
        <v>0</v>
      </c>
      <c r="K55" s="275">
        <f t="shared" si="5"/>
        <v>0</v>
      </c>
      <c r="L55" s="161">
        <f t="shared" si="2"/>
        <v>0</v>
      </c>
      <c r="M55" s="35">
        <f t="shared" si="3"/>
        <v>1.3651877133105802E-3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1209</v>
      </c>
      <c r="C56" s="265">
        <f>SUM(C4:C55)</f>
        <v>1465</v>
      </c>
      <c r="D56" s="226">
        <f>SUM(D4:D55)</f>
        <v>1217</v>
      </c>
      <c r="E56" s="265">
        <f>SUM(E4:E55)</f>
        <v>1475</v>
      </c>
      <c r="F56" s="44">
        <f>B56-D56</f>
        <v>-8</v>
      </c>
      <c r="G56" s="146">
        <f>C56-E56</f>
        <v>-10</v>
      </c>
      <c r="H56" s="43">
        <f>SUM(H4:H55)</f>
        <v>1182</v>
      </c>
      <c r="I56" s="266">
        <f>SUM(I4:I55)</f>
        <v>1458</v>
      </c>
      <c r="J56" s="44">
        <f>B56-H56</f>
        <v>27</v>
      </c>
      <c r="K56" s="146">
        <f>C56-I56</f>
        <v>7</v>
      </c>
      <c r="L56" s="228">
        <f>IF(ISERROR(K56/I56),0,K56/I56)</f>
        <v>4.8010973936899867E-3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J3:AK3"/>
    <mergeCell ref="AL3:AM3"/>
    <mergeCell ref="AN3:AO3"/>
    <mergeCell ref="AP3:AQ3"/>
    <mergeCell ref="AR3:AS3"/>
    <mergeCell ref="AT3:AU3"/>
    <mergeCell ref="AV3:AW3"/>
    <mergeCell ref="AG63:AG64"/>
    <mergeCell ref="AH63:AI63"/>
    <mergeCell ref="B64:C64"/>
    <mergeCell ref="D64:E64"/>
    <mergeCell ref="F64:G64"/>
    <mergeCell ref="J64:K64"/>
    <mergeCell ref="P64:P65"/>
    <mergeCell ref="Q64:R64"/>
    <mergeCell ref="S64:T64"/>
    <mergeCell ref="AG65:AG66"/>
    <mergeCell ref="AH65:AI65"/>
    <mergeCell ref="I63:M63"/>
    <mergeCell ref="H64:I64"/>
    <mergeCell ref="U64:V64"/>
    <mergeCell ref="W64:X64"/>
    <mergeCell ref="Y64:Z64"/>
    <mergeCell ref="AA64:AB64"/>
    <mergeCell ref="AC64:AD64"/>
    <mergeCell ref="AE64:AF64"/>
  </mergeCells>
  <phoneticPr fontId="15"/>
  <pageMargins left="0.7" right="0.7" top="0.75" bottom="0.75" header="0.3" footer="0.3"/>
  <pageSetup paperSize="9" scale="82" fitToWidth="0" orientation="portrait" horizontalDpi="4294967293" verticalDpi="4294967293" r:id="rId1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9D719-C8DF-4FB5-89A4-64ED771A9E6E}">
  <sheetPr>
    <pageSetUpPr fitToPage="1"/>
  </sheetPr>
  <dimension ref="A1:AW125"/>
  <sheetViews>
    <sheetView zoomScale="120" zoomScaleNormal="120" workbookViewId="0">
      <selection activeCell="I5" sqref="I5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8" bestFit="1" customWidth="1"/>
    <col min="12" max="12" width="9.5" bestFit="1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220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45778</v>
      </c>
      <c r="C2" s="344"/>
      <c r="D2" s="343">
        <v>45748</v>
      </c>
      <c r="E2" s="344"/>
      <c r="F2" s="347" t="s">
        <v>3</v>
      </c>
      <c r="G2" s="370"/>
      <c r="H2" s="371">
        <v>45413</v>
      </c>
      <c r="I2" s="344"/>
      <c r="J2" s="347" t="s">
        <v>4</v>
      </c>
      <c r="K2" s="370"/>
      <c r="L2" s="65" t="s">
        <v>5</v>
      </c>
      <c r="M2" s="23" t="s">
        <v>6</v>
      </c>
      <c r="N2" s="8"/>
      <c r="P2" s="348" t="s">
        <v>114</v>
      </c>
      <c r="Q2" s="338" t="s">
        <v>8</v>
      </c>
      <c r="R2" s="369"/>
      <c r="S2" s="336" t="s">
        <v>9</v>
      </c>
      <c r="T2" s="368"/>
      <c r="U2" s="338" t="s">
        <v>10</v>
      </c>
      <c r="V2" s="369"/>
      <c r="W2" s="336" t="s">
        <v>11</v>
      </c>
      <c r="X2" s="368"/>
      <c r="Y2" s="350" t="s">
        <v>12</v>
      </c>
      <c r="Z2" s="365"/>
      <c r="AA2" s="336" t="s">
        <v>13</v>
      </c>
      <c r="AB2" s="366"/>
      <c r="AC2" s="352" t="s">
        <v>14</v>
      </c>
      <c r="AD2" s="353"/>
      <c r="AE2" s="354" t="s">
        <v>15</v>
      </c>
      <c r="AF2" s="355"/>
      <c r="AG2" s="367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/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8" t="s">
        <v>8</v>
      </c>
      <c r="AI3" s="369"/>
      <c r="AJ3" s="336" t="s">
        <v>9</v>
      </c>
      <c r="AK3" s="368"/>
      <c r="AL3" s="338" t="s">
        <v>10</v>
      </c>
      <c r="AM3" s="369"/>
      <c r="AN3" s="336" t="s">
        <v>11</v>
      </c>
      <c r="AO3" s="368"/>
      <c r="AP3" s="350" t="s">
        <v>12</v>
      </c>
      <c r="AQ3" s="365"/>
      <c r="AR3" s="336" t="s">
        <v>13</v>
      </c>
      <c r="AS3" s="366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125">
        <v>1</v>
      </c>
      <c r="I4" s="76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C4/$C$56</f>
        <v>6.779661016949153E-4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126">
        <v>1</v>
      </c>
      <c r="I5" s="74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C5/$C$56</f>
        <v>1.3559322033898306E-3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19</v>
      </c>
      <c r="AI5" s="163">
        <f>SUMIFS(C4:C55,N4:N55,"1")</f>
        <v>1238</v>
      </c>
      <c r="AJ5" s="163">
        <f>COUNTIFS($C$4:$C$55,"&gt;0",$N$4:$N$55,"=2")</f>
        <v>9</v>
      </c>
      <c r="AK5" s="163">
        <f>SUMIFS($C$4:$C$55,$N$4:$N$55,"2")</f>
        <v>14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19</v>
      </c>
      <c r="AP5" s="163">
        <f>COUNTIFS($N$4:$N$55,"=5",$C$4:$C$55,"&gt;0")</f>
        <v>6</v>
      </c>
      <c r="AQ5" s="163">
        <f>SUMIFS($C$4:$C$55,$N$4:$N$55,"5")</f>
        <v>197</v>
      </c>
      <c r="AR5" s="163">
        <f>COUNTIFS($N$4:$N$55,"=6",$C$4:$C$55,"&gt;0")</f>
        <v>2</v>
      </c>
      <c r="AS5" s="163">
        <f>SUMIFS($C$4:$C$55,$N$4:$N$55,"6")</f>
        <v>5</v>
      </c>
      <c r="AT5" s="167">
        <f>AH5+AJ5+AL5+AN5+AP5+AR5</f>
        <v>39</v>
      </c>
      <c r="AU5" s="168">
        <f>AI5+AK5+AM5+AO5+AQ5+AS5+1</f>
        <v>1475</v>
      </c>
      <c r="AV5" s="263">
        <v>741</v>
      </c>
      <c r="AW5" s="264">
        <v>731</v>
      </c>
    </row>
    <row r="6" spans="1:49" ht="15" thickBot="1" x14ac:dyDescent="0.2">
      <c r="A6" s="176" t="s">
        <v>84</v>
      </c>
      <c r="B6" s="268">
        <v>4</v>
      </c>
      <c r="C6" s="269">
        <v>4</v>
      </c>
      <c r="D6" s="268">
        <v>3</v>
      </c>
      <c r="E6" s="269">
        <v>3</v>
      </c>
      <c r="F6" s="22">
        <f t="shared" si="0"/>
        <v>1</v>
      </c>
      <c r="G6" s="33">
        <f t="shared" si="0"/>
        <v>1</v>
      </c>
      <c r="H6" s="93">
        <v>3</v>
      </c>
      <c r="I6" s="73">
        <v>3</v>
      </c>
      <c r="J6" s="22">
        <f t="shared" si="1"/>
        <v>1</v>
      </c>
      <c r="K6" s="33">
        <f t="shared" si="1"/>
        <v>1</v>
      </c>
      <c r="L6" s="161">
        <f>IF(ISERROR(K6/I6),0,K6/I6)</f>
        <v>0.33333333333333331</v>
      </c>
      <c r="M6" s="35">
        <f>C6/$C$56</f>
        <v>2.7118644067796612E-3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0.48717948717948717</v>
      </c>
      <c r="AI6" s="59">
        <f>AI5/AU5</f>
        <v>0.83932203389830506</v>
      </c>
      <c r="AJ6" s="60">
        <f>AJ5/AT5</f>
        <v>0.23076923076923078</v>
      </c>
      <c r="AK6" s="60">
        <f>AK5/AU5</f>
        <v>9.4915254237288131E-3</v>
      </c>
      <c r="AL6" s="59">
        <f>AL5/AT5</f>
        <v>2.564102564102564E-2</v>
      </c>
      <c r="AM6" s="59">
        <f>AM5/AU5</f>
        <v>6.779661016949153E-4</v>
      </c>
      <c r="AN6" s="60">
        <f>AN5/AT5</f>
        <v>5.128205128205128E-2</v>
      </c>
      <c r="AO6" s="60">
        <f>AO5/AU5</f>
        <v>1.288135593220339E-2</v>
      </c>
      <c r="AP6" s="59">
        <f>AP5/AT5</f>
        <v>0.15384615384615385</v>
      </c>
      <c r="AQ6" s="59">
        <f>AQ5/AU5</f>
        <v>0.13355932203389831</v>
      </c>
      <c r="AR6" s="60">
        <f>AR5/AT5</f>
        <v>5.128205128205128E-2</v>
      </c>
      <c r="AS6" s="173">
        <f>AS5/AU5</f>
        <v>3.3898305084745762E-3</v>
      </c>
      <c r="AT6" s="174">
        <f>AH6+AJ6+AL6+AN6+AP6+AR6</f>
        <v>1</v>
      </c>
      <c r="AU6" s="175">
        <f>AI6+AK6+AM6+AO6+AQ6+AS6</f>
        <v>0.99932203389830498</v>
      </c>
      <c r="AV6" s="63">
        <f>AV5/AU5</f>
        <v>0.50237288135593217</v>
      </c>
      <c r="AW6" s="64">
        <f>AW5/AU5</f>
        <v>0.49559322033898306</v>
      </c>
    </row>
    <row r="7" spans="1:49" ht="14.25" x14ac:dyDescent="0.15">
      <c r="A7" s="179" t="s">
        <v>137</v>
      </c>
      <c r="B7" s="268">
        <v>1</v>
      </c>
      <c r="C7" s="269">
        <v>1</v>
      </c>
      <c r="D7" s="268">
        <v>1</v>
      </c>
      <c r="E7" s="269">
        <v>1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-1</v>
      </c>
      <c r="K7" s="33">
        <f t="shared" si="1"/>
        <v>-1</v>
      </c>
      <c r="L7" s="161">
        <f t="shared" ref="L7:L17" si="2">IF(ISERROR(K7/I7),0,K7/I7)</f>
        <v>-0.5</v>
      </c>
      <c r="M7" s="35">
        <f t="shared" ref="M7:M55" si="3">C7/$C$56</f>
        <v>6.779661016949153E-4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>
        <v>1</v>
      </c>
      <c r="E8" s="269">
        <v>2</v>
      </c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1.3559322033898306E-3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113</v>
      </c>
      <c r="C9" s="269">
        <v>186</v>
      </c>
      <c r="D9" s="268">
        <v>117</v>
      </c>
      <c r="E9" s="269">
        <v>192</v>
      </c>
      <c r="F9" s="22">
        <f t="shared" si="0"/>
        <v>-4</v>
      </c>
      <c r="G9" s="33">
        <f t="shared" si="0"/>
        <v>-6</v>
      </c>
      <c r="H9" s="93">
        <v>122</v>
      </c>
      <c r="I9" s="73">
        <v>208</v>
      </c>
      <c r="J9" s="22">
        <f t="shared" si="1"/>
        <v>-9</v>
      </c>
      <c r="K9" s="33">
        <f t="shared" si="1"/>
        <v>-22</v>
      </c>
      <c r="L9" s="161">
        <f t="shared" si="2"/>
        <v>-0.10576923076923077</v>
      </c>
      <c r="M9" s="35">
        <f t="shared" si="3"/>
        <v>0.12610169491525425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17</v>
      </c>
      <c r="C10" s="269">
        <v>17</v>
      </c>
      <c r="D10" s="268">
        <v>18</v>
      </c>
      <c r="E10" s="269">
        <v>18</v>
      </c>
      <c r="F10" s="22">
        <f t="shared" si="0"/>
        <v>-1</v>
      </c>
      <c r="G10" s="33">
        <f t="shared" si="0"/>
        <v>-1</v>
      </c>
      <c r="H10" s="22">
        <v>12</v>
      </c>
      <c r="I10" s="73">
        <v>12</v>
      </c>
      <c r="J10" s="22">
        <f t="shared" si="1"/>
        <v>5</v>
      </c>
      <c r="K10" s="33">
        <f t="shared" si="1"/>
        <v>5</v>
      </c>
      <c r="L10" s="161">
        <f t="shared" si="2"/>
        <v>0.41666666666666669</v>
      </c>
      <c r="M10" s="35">
        <f t="shared" si="3"/>
        <v>1.152542372881356E-2</v>
      </c>
      <c r="N10" s="162">
        <v>1</v>
      </c>
    </row>
    <row r="11" spans="1:49" ht="14.25" x14ac:dyDescent="0.15">
      <c r="A11" s="180" t="s">
        <v>208</v>
      </c>
      <c r="B11" s="268">
        <v>12</v>
      </c>
      <c r="C11" s="269">
        <v>26</v>
      </c>
      <c r="D11" s="268">
        <v>11</v>
      </c>
      <c r="E11" s="269">
        <v>24</v>
      </c>
      <c r="F11" s="22">
        <f t="shared" si="0"/>
        <v>1</v>
      </c>
      <c r="G11" s="33">
        <f t="shared" si="0"/>
        <v>2</v>
      </c>
      <c r="H11" s="93">
        <v>9</v>
      </c>
      <c r="I11" s="73">
        <v>23</v>
      </c>
      <c r="J11" s="22">
        <f t="shared" si="1"/>
        <v>3</v>
      </c>
      <c r="K11" s="33">
        <f t="shared" si="1"/>
        <v>3</v>
      </c>
      <c r="L11" s="161">
        <f t="shared" si="2"/>
        <v>0.13043478260869565</v>
      </c>
      <c r="M11" s="35">
        <f t="shared" si="3"/>
        <v>1.7627118644067796E-2</v>
      </c>
      <c r="N11" s="162">
        <v>1</v>
      </c>
    </row>
    <row r="12" spans="1:49" ht="14.25" x14ac:dyDescent="0.15">
      <c r="A12" s="179" t="s">
        <v>141</v>
      </c>
      <c r="B12" s="268">
        <v>8</v>
      </c>
      <c r="C12" s="269">
        <v>8</v>
      </c>
      <c r="D12" s="268">
        <v>5</v>
      </c>
      <c r="E12" s="269">
        <v>5</v>
      </c>
      <c r="F12" s="22">
        <f t="shared" si="0"/>
        <v>3</v>
      </c>
      <c r="G12" s="33">
        <f t="shared" si="0"/>
        <v>3</v>
      </c>
      <c r="H12" s="93">
        <v>6</v>
      </c>
      <c r="I12" s="73">
        <v>6</v>
      </c>
      <c r="J12" s="22">
        <f t="shared" si="1"/>
        <v>2</v>
      </c>
      <c r="K12" s="33">
        <f t="shared" si="1"/>
        <v>2</v>
      </c>
      <c r="L12" s="161">
        <f t="shared" si="2"/>
        <v>0.33333333333333331</v>
      </c>
      <c r="M12" s="35">
        <f t="shared" si="3"/>
        <v>5.4237288135593224E-3</v>
      </c>
      <c r="N12" s="162">
        <v>1</v>
      </c>
    </row>
    <row r="13" spans="1:49" ht="14.25" x14ac:dyDescent="0.15">
      <c r="A13" s="179" t="s">
        <v>142</v>
      </c>
      <c r="B13" s="268"/>
      <c r="C13" s="269"/>
      <c r="D13" s="268" t="s">
        <v>217</v>
      </c>
      <c r="E13" s="269" t="s">
        <v>217</v>
      </c>
      <c r="F13" s="22">
        <f t="shared" si="0"/>
        <v>0</v>
      </c>
      <c r="G13" s="33">
        <f t="shared" si="0"/>
        <v>0</v>
      </c>
      <c r="H13" s="22"/>
      <c r="I13" s="73"/>
      <c r="J13" s="22">
        <f t="shared" si="1"/>
        <v>0</v>
      </c>
      <c r="K13" s="33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9</v>
      </c>
      <c r="C14" s="269">
        <v>11</v>
      </c>
      <c r="D14" s="268">
        <v>9</v>
      </c>
      <c r="E14" s="269">
        <v>11</v>
      </c>
      <c r="F14" s="22">
        <f t="shared" si="0"/>
        <v>0</v>
      </c>
      <c r="G14" s="33">
        <f t="shared" si="0"/>
        <v>0</v>
      </c>
      <c r="H14" s="22">
        <v>6</v>
      </c>
      <c r="I14" s="73">
        <v>10</v>
      </c>
      <c r="J14" s="22">
        <f t="shared" si="1"/>
        <v>3</v>
      </c>
      <c r="K14" s="33">
        <f t="shared" si="1"/>
        <v>1</v>
      </c>
      <c r="L14" s="161">
        <f t="shared" si="2"/>
        <v>0.1</v>
      </c>
      <c r="M14" s="35">
        <f t="shared" si="3"/>
        <v>7.4576271186440682E-3</v>
      </c>
      <c r="N14" s="162">
        <v>1</v>
      </c>
    </row>
    <row r="15" spans="1:49" ht="14.25" x14ac:dyDescent="0.15">
      <c r="A15" s="179" t="s">
        <v>144</v>
      </c>
      <c r="B15" s="268">
        <v>216</v>
      </c>
      <c r="C15" s="269">
        <v>267</v>
      </c>
      <c r="D15" s="268">
        <v>214</v>
      </c>
      <c r="E15" s="269">
        <v>266</v>
      </c>
      <c r="F15" s="22">
        <f t="shared" si="0"/>
        <v>2</v>
      </c>
      <c r="G15" s="33">
        <f t="shared" si="0"/>
        <v>1</v>
      </c>
      <c r="H15" s="93">
        <v>210</v>
      </c>
      <c r="I15" s="73">
        <v>254</v>
      </c>
      <c r="J15" s="22">
        <f t="shared" si="1"/>
        <v>6</v>
      </c>
      <c r="K15" s="33">
        <f t="shared" si="1"/>
        <v>13</v>
      </c>
      <c r="L15" s="161">
        <f t="shared" si="2"/>
        <v>5.1181102362204724E-2</v>
      </c>
      <c r="M15" s="35">
        <f t="shared" si="3"/>
        <v>0.18101694915254238</v>
      </c>
      <c r="N15" s="162">
        <v>1</v>
      </c>
    </row>
    <row r="16" spans="1:49" ht="14.25" x14ac:dyDescent="0.15">
      <c r="A16" s="179" t="s">
        <v>73</v>
      </c>
      <c r="B16" s="268">
        <v>90</v>
      </c>
      <c r="C16" s="269">
        <v>91</v>
      </c>
      <c r="D16" s="268">
        <v>90</v>
      </c>
      <c r="E16" s="269">
        <v>91</v>
      </c>
      <c r="F16" s="22">
        <f t="shared" si="0"/>
        <v>0</v>
      </c>
      <c r="G16" s="33">
        <f t="shared" si="0"/>
        <v>0</v>
      </c>
      <c r="H16" s="93">
        <v>88</v>
      </c>
      <c r="I16" s="73">
        <v>91</v>
      </c>
      <c r="J16" s="22">
        <f t="shared" si="1"/>
        <v>2</v>
      </c>
      <c r="K16" s="33">
        <f t="shared" si="1"/>
        <v>0</v>
      </c>
      <c r="L16" s="161">
        <f t="shared" si="2"/>
        <v>0</v>
      </c>
      <c r="M16" s="35">
        <f t="shared" si="3"/>
        <v>6.1694915254237287E-2</v>
      </c>
      <c r="N16" s="162">
        <v>1</v>
      </c>
    </row>
    <row r="17" spans="1:14" ht="14.25" x14ac:dyDescent="0.15">
      <c r="A17" s="179" t="s">
        <v>221</v>
      </c>
      <c r="B17" s="268">
        <v>1</v>
      </c>
      <c r="C17" s="269">
        <v>1</v>
      </c>
      <c r="D17" s="268" t="s">
        <v>217</v>
      </c>
      <c r="E17" s="269" t="s">
        <v>217</v>
      </c>
      <c r="F17" s="22">
        <f t="shared" si="0"/>
        <v>1</v>
      </c>
      <c r="G17" s="33">
        <f t="shared" si="0"/>
        <v>1</v>
      </c>
      <c r="H17" s="93"/>
      <c r="I17" s="73"/>
      <c r="J17" s="22">
        <f t="shared" si="1"/>
        <v>1</v>
      </c>
      <c r="K17" s="33">
        <f t="shared" si="1"/>
        <v>1</v>
      </c>
      <c r="L17" s="161">
        <f t="shared" si="2"/>
        <v>0</v>
      </c>
      <c r="M17" s="35">
        <f t="shared" si="3"/>
        <v>6.779661016949153E-4</v>
      </c>
      <c r="N17" s="162">
        <v>2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93"/>
      <c r="I18" s="73"/>
      <c r="J18" s="22">
        <f t="shared" si="1"/>
        <v>1</v>
      </c>
      <c r="K18" s="33">
        <f t="shared" ref="K18:K56" si="4">C18-I19</f>
        <v>1</v>
      </c>
      <c r="L18" s="161">
        <f t="shared" ref="L18:L56" si="5">IF(ISERROR(K18/I19),0,K18/I19)</f>
        <v>1</v>
      </c>
      <c r="M18" s="35">
        <f t="shared" si="3"/>
        <v>1.3559322033898306E-3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93">
        <v>1</v>
      </c>
      <c r="I19" s="73">
        <v>1</v>
      </c>
      <c r="J19" s="22">
        <f t="shared" si="1"/>
        <v>0</v>
      </c>
      <c r="K19" s="33">
        <f t="shared" si="4"/>
        <v>-1</v>
      </c>
      <c r="L19" s="161">
        <f t="shared" si="5"/>
        <v>-0.5</v>
      </c>
      <c r="M19" s="35">
        <f t="shared" si="3"/>
        <v>6.779661016949153E-4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5" si="6">B20-D20</f>
        <v>0</v>
      </c>
      <c r="G20" s="33">
        <f t="shared" si="6"/>
        <v>0</v>
      </c>
      <c r="H20" s="93">
        <v>2</v>
      </c>
      <c r="I20" s="109">
        <v>2</v>
      </c>
      <c r="J20" s="22">
        <f t="shared" ref="J20:J56" si="7">B20-H20</f>
        <v>0</v>
      </c>
      <c r="K20" s="33">
        <f t="shared" si="4"/>
        <v>2</v>
      </c>
      <c r="L20" s="161">
        <f t="shared" si="5"/>
        <v>0</v>
      </c>
      <c r="M20" s="35">
        <f t="shared" si="3"/>
        <v>1.3559322033898306E-3</v>
      </c>
      <c r="N20" s="162">
        <v>2</v>
      </c>
    </row>
    <row r="21" spans="1:14" ht="14.25" x14ac:dyDescent="0.15">
      <c r="A21" s="179" t="s">
        <v>148</v>
      </c>
      <c r="B21" s="268"/>
      <c r="C21" s="269"/>
      <c r="D21" s="268" t="s">
        <v>217</v>
      </c>
      <c r="E21" s="269" t="s">
        <v>217</v>
      </c>
      <c r="F21" s="22">
        <f t="shared" si="6"/>
        <v>0</v>
      </c>
      <c r="G21" s="33">
        <f t="shared" si="6"/>
        <v>0</v>
      </c>
      <c r="H21" s="93"/>
      <c r="I21" s="73"/>
      <c r="J21" s="22">
        <f t="shared" si="7"/>
        <v>0</v>
      </c>
      <c r="K21" s="33">
        <f t="shared" si="4"/>
        <v>-1</v>
      </c>
      <c r="L21" s="161">
        <f t="shared" si="5"/>
        <v>-1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6"/>
        <v>0</v>
      </c>
      <c r="G22" s="33">
        <f t="shared" si="6"/>
        <v>0</v>
      </c>
      <c r="H22" s="93">
        <v>1</v>
      </c>
      <c r="I22" s="73">
        <v>1</v>
      </c>
      <c r="J22" s="22">
        <f t="shared" si="7"/>
        <v>0</v>
      </c>
      <c r="K22" s="33">
        <f t="shared" si="4"/>
        <v>-14</v>
      </c>
      <c r="L22" s="161">
        <f t="shared" si="5"/>
        <v>-0.93333333333333335</v>
      </c>
      <c r="M22" s="35">
        <f t="shared" si="3"/>
        <v>6.779661016949153E-4</v>
      </c>
      <c r="N22" s="162">
        <v>3</v>
      </c>
    </row>
    <row r="23" spans="1:14" ht="14.25" x14ac:dyDescent="0.15">
      <c r="A23" s="179" t="s">
        <v>150</v>
      </c>
      <c r="B23" s="268">
        <v>14</v>
      </c>
      <c r="C23" s="269">
        <v>14</v>
      </c>
      <c r="D23" s="268">
        <v>15</v>
      </c>
      <c r="E23" s="269">
        <v>15</v>
      </c>
      <c r="F23" s="22">
        <f t="shared" si="6"/>
        <v>-1</v>
      </c>
      <c r="G23" s="33">
        <f t="shared" si="6"/>
        <v>-1</v>
      </c>
      <c r="H23" s="93">
        <v>15</v>
      </c>
      <c r="I23" s="73">
        <v>15</v>
      </c>
      <c r="J23" s="22">
        <f t="shared" si="7"/>
        <v>-1</v>
      </c>
      <c r="K23" s="33">
        <f t="shared" si="4"/>
        <v>-54</v>
      </c>
      <c r="L23" s="161">
        <f t="shared" si="5"/>
        <v>-0.79411764705882348</v>
      </c>
      <c r="M23" s="35">
        <f t="shared" si="3"/>
        <v>9.4915254237288131E-3</v>
      </c>
      <c r="N23" s="162">
        <v>1</v>
      </c>
    </row>
    <row r="24" spans="1:14" ht="14.25" x14ac:dyDescent="0.15">
      <c r="A24" s="181" t="s">
        <v>151</v>
      </c>
      <c r="B24" s="268">
        <v>79</v>
      </c>
      <c r="C24" s="269">
        <v>79</v>
      </c>
      <c r="D24" s="268">
        <v>76</v>
      </c>
      <c r="E24" s="269">
        <v>76</v>
      </c>
      <c r="F24" s="22">
        <f t="shared" si="6"/>
        <v>3</v>
      </c>
      <c r="G24" s="33">
        <f t="shared" si="6"/>
        <v>3</v>
      </c>
      <c r="H24" s="22">
        <v>68</v>
      </c>
      <c r="I24" s="73">
        <v>68</v>
      </c>
      <c r="J24" s="22">
        <f t="shared" si="7"/>
        <v>11</v>
      </c>
      <c r="K24" s="33">
        <f t="shared" si="4"/>
        <v>78</v>
      </c>
      <c r="L24" s="161">
        <f t="shared" si="5"/>
        <v>78</v>
      </c>
      <c r="M24" s="35">
        <f t="shared" si="3"/>
        <v>5.3559322033898307E-2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6"/>
        <v>0</v>
      </c>
      <c r="G25" s="33">
        <f t="shared" si="6"/>
        <v>0</v>
      </c>
      <c r="H25" s="22">
        <v>1</v>
      </c>
      <c r="I25" s="73">
        <v>1</v>
      </c>
      <c r="J25" s="22">
        <f t="shared" si="7"/>
        <v>0</v>
      </c>
      <c r="K25" s="33">
        <f t="shared" si="4"/>
        <v>1</v>
      </c>
      <c r="L25" s="161">
        <f t="shared" si="5"/>
        <v>0</v>
      </c>
      <c r="M25" s="35">
        <f t="shared" si="3"/>
        <v>6.779661016949153E-4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>
        <v>1</v>
      </c>
      <c r="E26" s="269">
        <v>1</v>
      </c>
      <c r="F26" s="22">
        <f t="shared" si="6"/>
        <v>0</v>
      </c>
      <c r="G26" s="33">
        <f t="shared" si="6"/>
        <v>0</v>
      </c>
      <c r="H26" s="93"/>
      <c r="I26" s="73"/>
      <c r="J26" s="22">
        <f t="shared" si="7"/>
        <v>1</v>
      </c>
      <c r="K26" s="33">
        <f t="shared" si="4"/>
        <v>0</v>
      </c>
      <c r="L26" s="161">
        <f t="shared" si="5"/>
        <v>0</v>
      </c>
      <c r="M26" s="35">
        <f t="shared" si="3"/>
        <v>6.779661016949153E-4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6"/>
        <v>0</v>
      </c>
      <c r="G27" s="33">
        <f t="shared" si="6"/>
        <v>0</v>
      </c>
      <c r="H27" s="93">
        <v>1</v>
      </c>
      <c r="I27" s="73">
        <v>1</v>
      </c>
      <c r="J27" s="22">
        <f t="shared" si="7"/>
        <v>0</v>
      </c>
      <c r="K27" s="33">
        <f t="shared" si="4"/>
        <v>-4</v>
      </c>
      <c r="L27" s="161">
        <f t="shared" si="5"/>
        <v>-0.8</v>
      </c>
      <c r="M27" s="35">
        <f t="shared" si="3"/>
        <v>6.779661016949153E-4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6"/>
        <v>0</v>
      </c>
      <c r="G28" s="33">
        <f t="shared" si="6"/>
        <v>0</v>
      </c>
      <c r="H28" s="22">
        <v>5</v>
      </c>
      <c r="I28" s="73">
        <v>5</v>
      </c>
      <c r="J28" s="22">
        <f t="shared" si="7"/>
        <v>0</v>
      </c>
      <c r="K28" s="33">
        <f t="shared" si="4"/>
        <v>-117</v>
      </c>
      <c r="L28" s="161">
        <f t="shared" si="5"/>
        <v>-0.95901639344262291</v>
      </c>
      <c r="M28" s="35">
        <f t="shared" si="3"/>
        <v>3.3898305084745762E-3</v>
      </c>
      <c r="N28" s="162">
        <v>1</v>
      </c>
    </row>
    <row r="29" spans="1:14" ht="14.25" x14ac:dyDescent="0.15">
      <c r="A29" s="179" t="s">
        <v>155</v>
      </c>
      <c r="B29" s="268">
        <v>109</v>
      </c>
      <c r="C29" s="269">
        <v>119</v>
      </c>
      <c r="D29" s="268">
        <v>106</v>
      </c>
      <c r="E29" s="269">
        <v>116</v>
      </c>
      <c r="F29" s="22">
        <f t="shared" si="6"/>
        <v>3</v>
      </c>
      <c r="G29" s="33">
        <f t="shared" si="6"/>
        <v>3</v>
      </c>
      <c r="H29" s="93">
        <v>109</v>
      </c>
      <c r="I29" s="109">
        <v>122</v>
      </c>
      <c r="J29" s="22">
        <f t="shared" si="7"/>
        <v>0</v>
      </c>
      <c r="K29" s="33">
        <f t="shared" si="4"/>
        <v>114</v>
      </c>
      <c r="L29" s="161">
        <f t="shared" si="5"/>
        <v>22.8</v>
      </c>
      <c r="M29" s="35">
        <f t="shared" si="3"/>
        <v>8.067796610169492E-2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6"/>
        <v>0</v>
      </c>
      <c r="G30" s="33">
        <f t="shared" si="6"/>
        <v>0</v>
      </c>
      <c r="H30" s="22">
        <v>5</v>
      </c>
      <c r="I30" s="73">
        <v>5</v>
      </c>
      <c r="J30" s="22">
        <f t="shared" si="7"/>
        <v>0</v>
      </c>
      <c r="K30" s="33">
        <f t="shared" si="4"/>
        <v>5</v>
      </c>
      <c r="L30" s="161">
        <f t="shared" si="5"/>
        <v>0</v>
      </c>
      <c r="M30" s="35">
        <f t="shared" si="3"/>
        <v>3.3898305084745762E-3</v>
      </c>
      <c r="N30" s="162">
        <v>1</v>
      </c>
    </row>
    <row r="31" spans="1:14" ht="14.25" x14ac:dyDescent="0.15">
      <c r="A31" s="179" t="s">
        <v>157</v>
      </c>
      <c r="B31" s="268"/>
      <c r="C31" s="269"/>
      <c r="D31" s="268" t="s">
        <v>217</v>
      </c>
      <c r="E31" s="269" t="s">
        <v>217</v>
      </c>
      <c r="F31" s="22">
        <f t="shared" si="6"/>
        <v>0</v>
      </c>
      <c r="G31" s="33">
        <f t="shared" si="6"/>
        <v>0</v>
      </c>
      <c r="H31" s="22"/>
      <c r="I31" s="73"/>
      <c r="J31" s="22">
        <f t="shared" si="7"/>
        <v>0</v>
      </c>
      <c r="K31" s="33">
        <f t="shared" si="4"/>
        <v>0</v>
      </c>
      <c r="L31" s="161">
        <f t="shared" si="5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>
        <v>1</v>
      </c>
      <c r="E32" s="269">
        <v>1</v>
      </c>
      <c r="F32" s="22">
        <f t="shared" si="6"/>
        <v>0</v>
      </c>
      <c r="G32" s="33">
        <f t="shared" si="6"/>
        <v>0</v>
      </c>
      <c r="H32" s="22"/>
      <c r="I32" s="73"/>
      <c r="J32" s="22">
        <f t="shared" si="7"/>
        <v>1</v>
      </c>
      <c r="K32" s="33">
        <f t="shared" si="4"/>
        <v>-9</v>
      </c>
      <c r="L32" s="161">
        <f t="shared" si="5"/>
        <v>-0.9</v>
      </c>
      <c r="M32" s="35">
        <f t="shared" si="3"/>
        <v>6.779661016949153E-4</v>
      </c>
      <c r="N32" s="162">
        <v>1</v>
      </c>
    </row>
    <row r="33" spans="1:14" ht="14.25" x14ac:dyDescent="0.15">
      <c r="A33" s="179" t="s">
        <v>159</v>
      </c>
      <c r="B33" s="268">
        <v>7</v>
      </c>
      <c r="C33" s="269">
        <v>10</v>
      </c>
      <c r="D33" s="268">
        <v>8</v>
      </c>
      <c r="E33" s="269">
        <v>11</v>
      </c>
      <c r="F33" s="22">
        <f t="shared" si="6"/>
        <v>-1</v>
      </c>
      <c r="G33" s="33">
        <f t="shared" si="6"/>
        <v>-1</v>
      </c>
      <c r="H33" s="93">
        <v>5</v>
      </c>
      <c r="I33" s="73">
        <v>10</v>
      </c>
      <c r="J33" s="22">
        <f t="shared" si="7"/>
        <v>2</v>
      </c>
      <c r="K33" s="33">
        <f t="shared" si="4"/>
        <v>9</v>
      </c>
      <c r="L33" s="161">
        <f t="shared" si="5"/>
        <v>9</v>
      </c>
      <c r="M33" s="35">
        <f t="shared" si="3"/>
        <v>6.7796610169491523E-3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f t="shared" si="6"/>
        <v>0</v>
      </c>
      <c r="G34" s="33">
        <f t="shared" si="6"/>
        <v>0</v>
      </c>
      <c r="H34" s="93">
        <v>1</v>
      </c>
      <c r="I34" s="73">
        <v>1</v>
      </c>
      <c r="J34" s="22">
        <f t="shared" si="7"/>
        <v>0</v>
      </c>
      <c r="K34" s="33">
        <f t="shared" si="4"/>
        <v>1</v>
      </c>
      <c r="L34" s="161">
        <f t="shared" si="5"/>
        <v>0</v>
      </c>
      <c r="M34" s="35">
        <f t="shared" si="3"/>
        <v>6.779661016949153E-4</v>
      </c>
      <c r="N34" s="162">
        <v>6</v>
      </c>
    </row>
    <row r="35" spans="1:14" ht="14.25" x14ac:dyDescent="0.15">
      <c r="A35" s="181" t="s">
        <v>161</v>
      </c>
      <c r="B35" s="268"/>
      <c r="C35" s="269"/>
      <c r="D35" s="268" t="s">
        <v>217</v>
      </c>
      <c r="E35" s="269" t="s">
        <v>217</v>
      </c>
      <c r="F35" s="22">
        <f t="shared" si="6"/>
        <v>0</v>
      </c>
      <c r="G35" s="33">
        <f t="shared" si="6"/>
        <v>0</v>
      </c>
      <c r="H35" s="93"/>
      <c r="I35" s="73"/>
      <c r="J35" s="22">
        <f t="shared" si="7"/>
        <v>0</v>
      </c>
      <c r="K35" s="33">
        <f t="shared" si="4"/>
        <v>-38</v>
      </c>
      <c r="L35" s="161">
        <f t="shared" si="5"/>
        <v>-1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29</v>
      </c>
      <c r="C36" s="269">
        <v>45</v>
      </c>
      <c r="D36" s="268">
        <v>28</v>
      </c>
      <c r="E36" s="269">
        <v>42</v>
      </c>
      <c r="F36" s="22">
        <f t="shared" si="6"/>
        <v>1</v>
      </c>
      <c r="G36" s="33">
        <f t="shared" si="6"/>
        <v>3</v>
      </c>
      <c r="H36" s="93">
        <v>24</v>
      </c>
      <c r="I36" s="73">
        <v>38</v>
      </c>
      <c r="J36" s="22">
        <f t="shared" si="7"/>
        <v>5</v>
      </c>
      <c r="K36" s="33">
        <f t="shared" si="4"/>
        <v>41</v>
      </c>
      <c r="L36" s="161">
        <f t="shared" si="5"/>
        <v>10.25</v>
      </c>
      <c r="M36" s="35">
        <f t="shared" si="3"/>
        <v>3.0508474576271188E-2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f t="shared" si="6"/>
        <v>0</v>
      </c>
      <c r="G37" s="33">
        <f t="shared" si="6"/>
        <v>0</v>
      </c>
      <c r="H37" s="93">
        <v>0</v>
      </c>
      <c r="I37" s="73">
        <v>4</v>
      </c>
      <c r="J37" s="22">
        <f t="shared" si="7"/>
        <v>0</v>
      </c>
      <c r="K37" s="33">
        <f t="shared" si="4"/>
        <v>2</v>
      </c>
      <c r="L37" s="161">
        <f t="shared" si="5"/>
        <v>1</v>
      </c>
      <c r="M37" s="35">
        <f t="shared" si="3"/>
        <v>2.7118644067796612E-3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f t="shared" si="6"/>
        <v>0</v>
      </c>
      <c r="G38" s="33">
        <f t="shared" si="6"/>
        <v>0</v>
      </c>
      <c r="H38" s="22">
        <v>2</v>
      </c>
      <c r="I38" s="73">
        <v>2</v>
      </c>
      <c r="J38" s="22">
        <f t="shared" si="7"/>
        <v>0</v>
      </c>
      <c r="K38" s="33">
        <f t="shared" si="4"/>
        <v>-339</v>
      </c>
      <c r="L38" s="161">
        <f t="shared" si="5"/>
        <v>-0.99413489736070382</v>
      </c>
      <c r="M38" s="35">
        <f t="shared" si="3"/>
        <v>1.3559322033898306E-3</v>
      </c>
      <c r="N38" s="162">
        <v>5</v>
      </c>
    </row>
    <row r="39" spans="1:14" ht="14.25" x14ac:dyDescent="0.15">
      <c r="A39" s="179" t="s">
        <v>165</v>
      </c>
      <c r="B39" s="268">
        <v>282</v>
      </c>
      <c r="C39" s="269">
        <v>347</v>
      </c>
      <c r="D39" s="268">
        <v>287</v>
      </c>
      <c r="E39" s="269">
        <v>352</v>
      </c>
      <c r="F39" s="22">
        <f t="shared" si="6"/>
        <v>-5</v>
      </c>
      <c r="G39" s="33">
        <f t="shared" si="6"/>
        <v>-5</v>
      </c>
      <c r="H39" s="93">
        <v>279</v>
      </c>
      <c r="I39" s="72">
        <v>341</v>
      </c>
      <c r="J39" s="22">
        <f t="shared" si="7"/>
        <v>3</v>
      </c>
      <c r="K39" s="33">
        <f t="shared" si="4"/>
        <v>347</v>
      </c>
      <c r="L39" s="161">
        <f t="shared" si="5"/>
        <v>0</v>
      </c>
      <c r="M39" s="35">
        <f t="shared" si="3"/>
        <v>0.2352542372881356</v>
      </c>
      <c r="N39" s="162">
        <v>1</v>
      </c>
    </row>
    <row r="40" spans="1:14" ht="14.25" x14ac:dyDescent="0.15">
      <c r="A40" s="179" t="s">
        <v>166</v>
      </c>
      <c r="B40" s="268"/>
      <c r="C40" s="269"/>
      <c r="D40" s="268" t="s">
        <v>217</v>
      </c>
      <c r="E40" s="269" t="s">
        <v>217</v>
      </c>
      <c r="F40" s="22">
        <f t="shared" si="6"/>
        <v>0</v>
      </c>
      <c r="G40" s="33">
        <f t="shared" si="6"/>
        <v>0</v>
      </c>
      <c r="H40" s="22"/>
      <c r="I40" s="73"/>
      <c r="J40" s="22">
        <f t="shared" si="7"/>
        <v>0</v>
      </c>
      <c r="K40" s="33">
        <f t="shared" si="4"/>
        <v>-1</v>
      </c>
      <c r="L40" s="161">
        <f t="shared" si="5"/>
        <v>-1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6"/>
        <v>0</v>
      </c>
      <c r="G41" s="33">
        <f t="shared" si="6"/>
        <v>0</v>
      </c>
      <c r="H41" s="93">
        <v>1</v>
      </c>
      <c r="I41" s="73">
        <v>1</v>
      </c>
      <c r="J41" s="22">
        <f t="shared" si="7"/>
        <v>0</v>
      </c>
      <c r="K41" s="33">
        <f t="shared" si="4"/>
        <v>1</v>
      </c>
      <c r="L41" s="161">
        <f t="shared" si="5"/>
        <v>0</v>
      </c>
      <c r="M41" s="35">
        <f t="shared" si="3"/>
        <v>6.779661016949153E-4</v>
      </c>
      <c r="N41" s="162">
        <v>2</v>
      </c>
    </row>
    <row r="42" spans="1:14" ht="14.25" x14ac:dyDescent="0.15">
      <c r="A42" s="179" t="s">
        <v>168</v>
      </c>
      <c r="B42" s="268"/>
      <c r="C42" s="269"/>
      <c r="D42" s="268" t="s">
        <v>217</v>
      </c>
      <c r="E42" s="269" t="s">
        <v>217</v>
      </c>
      <c r="F42" s="22">
        <f t="shared" si="6"/>
        <v>0</v>
      </c>
      <c r="G42" s="33">
        <f t="shared" si="6"/>
        <v>0</v>
      </c>
      <c r="H42" s="93"/>
      <c r="I42" s="73"/>
      <c r="J42" s="22">
        <f t="shared" si="7"/>
        <v>0</v>
      </c>
      <c r="K42" s="33">
        <f t="shared" si="4"/>
        <v>0</v>
      </c>
      <c r="L42" s="161">
        <f t="shared" si="5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/>
      <c r="C43" s="269"/>
      <c r="D43" s="268" t="s">
        <v>217</v>
      </c>
      <c r="E43" s="269" t="s">
        <v>217</v>
      </c>
      <c r="F43" s="22">
        <f t="shared" si="6"/>
        <v>0</v>
      </c>
      <c r="G43" s="33">
        <f t="shared" si="6"/>
        <v>0</v>
      </c>
      <c r="H43" s="22"/>
      <c r="I43" s="73"/>
      <c r="J43" s="22">
        <f t="shared" si="7"/>
        <v>0</v>
      </c>
      <c r="K43" s="33">
        <f t="shared" si="4"/>
        <v>-1</v>
      </c>
      <c r="L43" s="161">
        <f t="shared" si="5"/>
        <v>-1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6"/>
        <v>0</v>
      </c>
      <c r="G44" s="33">
        <f t="shared" si="6"/>
        <v>0</v>
      </c>
      <c r="H44" s="93">
        <v>1</v>
      </c>
      <c r="I44" s="72">
        <v>1</v>
      </c>
      <c r="J44" s="22">
        <f t="shared" si="7"/>
        <v>0</v>
      </c>
      <c r="K44" s="33">
        <f t="shared" si="4"/>
        <v>1</v>
      </c>
      <c r="L44" s="161">
        <f t="shared" si="5"/>
        <v>0</v>
      </c>
      <c r="M44" s="35">
        <f t="shared" si="3"/>
        <v>6.779661016949153E-4</v>
      </c>
      <c r="N44" s="162">
        <v>2</v>
      </c>
    </row>
    <row r="45" spans="1:14" ht="14.25" x14ac:dyDescent="0.15">
      <c r="A45" s="179" t="s">
        <v>170</v>
      </c>
      <c r="B45" s="268"/>
      <c r="C45" s="269"/>
      <c r="D45" s="268" t="s">
        <v>217</v>
      </c>
      <c r="E45" s="269" t="s">
        <v>217</v>
      </c>
      <c r="F45" s="22">
        <f t="shared" si="6"/>
        <v>0</v>
      </c>
      <c r="G45" s="33">
        <f t="shared" si="6"/>
        <v>0</v>
      </c>
      <c r="H45" s="22"/>
      <c r="I45" s="72"/>
      <c r="J45" s="22">
        <f t="shared" si="7"/>
        <v>0</v>
      </c>
      <c r="K45" s="33">
        <f t="shared" si="4"/>
        <v>0</v>
      </c>
      <c r="L45" s="161">
        <f t="shared" si="5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/>
      <c r="C46" s="269"/>
      <c r="D46" s="268" t="s">
        <v>217</v>
      </c>
      <c r="E46" s="269" t="s">
        <v>217</v>
      </c>
      <c r="F46" s="22">
        <f t="shared" si="6"/>
        <v>0</v>
      </c>
      <c r="G46" s="33">
        <f t="shared" si="6"/>
        <v>0</v>
      </c>
      <c r="H46" s="22"/>
      <c r="I46" s="72"/>
      <c r="J46" s="22">
        <f t="shared" si="7"/>
        <v>0</v>
      </c>
      <c r="K46" s="33">
        <f t="shared" si="4"/>
        <v>-24</v>
      </c>
      <c r="L46" s="161">
        <f t="shared" si="5"/>
        <v>-1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23</v>
      </c>
      <c r="C47" s="269">
        <v>25</v>
      </c>
      <c r="D47" s="268">
        <v>23</v>
      </c>
      <c r="E47" s="269">
        <v>25</v>
      </c>
      <c r="F47" s="22">
        <f t="shared" si="6"/>
        <v>0</v>
      </c>
      <c r="G47" s="33">
        <f t="shared" si="6"/>
        <v>0</v>
      </c>
      <c r="H47" s="22">
        <v>22</v>
      </c>
      <c r="I47" s="72">
        <v>24</v>
      </c>
      <c r="J47" s="22">
        <f t="shared" si="7"/>
        <v>1</v>
      </c>
      <c r="K47" s="33">
        <f t="shared" si="4"/>
        <v>25</v>
      </c>
      <c r="L47" s="161">
        <f t="shared" si="5"/>
        <v>0</v>
      </c>
      <c r="M47" s="35">
        <f t="shared" si="3"/>
        <v>1.6949152542372881E-2</v>
      </c>
      <c r="N47" s="162">
        <v>1</v>
      </c>
    </row>
    <row r="48" spans="1:14" ht="14.25" x14ac:dyDescent="0.15">
      <c r="A48" s="180" t="s">
        <v>173</v>
      </c>
      <c r="B48" s="268"/>
      <c r="C48" s="269"/>
      <c r="D48" s="268" t="s">
        <v>217</v>
      </c>
      <c r="E48" s="269" t="s">
        <v>217</v>
      </c>
      <c r="F48" s="22">
        <f t="shared" si="6"/>
        <v>0</v>
      </c>
      <c r="G48" s="33">
        <f t="shared" si="6"/>
        <v>0</v>
      </c>
      <c r="H48" s="22"/>
      <c r="I48" s="72"/>
      <c r="J48" s="22">
        <f t="shared" si="7"/>
        <v>0</v>
      </c>
      <c r="K48" s="33">
        <f t="shared" si="4"/>
        <v>-5</v>
      </c>
      <c r="L48" s="161">
        <f t="shared" si="5"/>
        <v>-1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6"/>
        <v>0</v>
      </c>
      <c r="G49" s="33">
        <f t="shared" si="6"/>
        <v>0</v>
      </c>
      <c r="H49" s="22">
        <v>5</v>
      </c>
      <c r="I49" s="73">
        <v>5</v>
      </c>
      <c r="J49" s="22">
        <f t="shared" si="7"/>
        <v>-1</v>
      </c>
      <c r="K49" s="33">
        <f t="shared" si="4"/>
        <v>-23</v>
      </c>
      <c r="L49" s="161">
        <f t="shared" si="5"/>
        <v>-0.85185185185185186</v>
      </c>
      <c r="M49" s="35">
        <f t="shared" si="3"/>
        <v>2.7118644067796612E-3</v>
      </c>
      <c r="N49" s="162">
        <v>2</v>
      </c>
    </row>
    <row r="50" spans="1:35" ht="14.25" x14ac:dyDescent="0.15">
      <c r="A50" s="179" t="s">
        <v>175</v>
      </c>
      <c r="B50" s="268">
        <v>17</v>
      </c>
      <c r="C50" s="269">
        <v>18</v>
      </c>
      <c r="D50" s="268">
        <v>20</v>
      </c>
      <c r="E50" s="269">
        <v>21</v>
      </c>
      <c r="F50" s="22">
        <f t="shared" si="6"/>
        <v>-3</v>
      </c>
      <c r="G50" s="33">
        <f t="shared" si="6"/>
        <v>-3</v>
      </c>
      <c r="H50" s="22">
        <v>20</v>
      </c>
      <c r="I50" s="73">
        <v>27</v>
      </c>
      <c r="J50" s="22">
        <f t="shared" si="7"/>
        <v>-3</v>
      </c>
      <c r="K50" s="33">
        <f t="shared" si="4"/>
        <v>18</v>
      </c>
      <c r="L50" s="161">
        <f t="shared" si="5"/>
        <v>0</v>
      </c>
      <c r="M50" s="35">
        <f t="shared" si="3"/>
        <v>1.2203389830508475E-2</v>
      </c>
      <c r="N50" s="162">
        <v>4</v>
      </c>
    </row>
    <row r="51" spans="1:35" ht="14.25" x14ac:dyDescent="0.15">
      <c r="A51" s="179" t="s">
        <v>176</v>
      </c>
      <c r="B51" s="268"/>
      <c r="C51" s="269"/>
      <c r="D51" s="268" t="s">
        <v>217</v>
      </c>
      <c r="E51" s="269" t="s">
        <v>217</v>
      </c>
      <c r="F51" s="22">
        <f t="shared" si="6"/>
        <v>0</v>
      </c>
      <c r="G51" s="33">
        <f t="shared" si="6"/>
        <v>0</v>
      </c>
      <c r="H51" s="22"/>
      <c r="I51" s="73"/>
      <c r="J51" s="22">
        <f t="shared" si="7"/>
        <v>0</v>
      </c>
      <c r="K51" s="33">
        <f t="shared" si="4"/>
        <v>0</v>
      </c>
      <c r="L51" s="161">
        <f t="shared" si="5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/>
      <c r="C52" s="269"/>
      <c r="D52" s="268" t="s">
        <v>217</v>
      </c>
      <c r="E52" s="269" t="s">
        <v>217</v>
      </c>
      <c r="F52" s="22">
        <f t="shared" si="6"/>
        <v>0</v>
      </c>
      <c r="G52" s="33">
        <f t="shared" si="6"/>
        <v>0</v>
      </c>
      <c r="H52" s="22"/>
      <c r="I52" s="73"/>
      <c r="J52" s="22">
        <f t="shared" si="7"/>
        <v>0</v>
      </c>
      <c r="K52" s="33">
        <f t="shared" si="4"/>
        <v>-1</v>
      </c>
      <c r="L52" s="161">
        <f t="shared" si="5"/>
        <v>-1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6"/>
        <v>0</v>
      </c>
      <c r="G53" s="33">
        <f t="shared" si="6"/>
        <v>0</v>
      </c>
      <c r="H53" s="22">
        <v>1</v>
      </c>
      <c r="I53" s="73">
        <v>1</v>
      </c>
      <c r="J53" s="22">
        <f t="shared" si="7"/>
        <v>0</v>
      </c>
      <c r="K53" s="33">
        <f t="shared" si="4"/>
        <v>-164</v>
      </c>
      <c r="L53" s="161">
        <f t="shared" si="5"/>
        <v>-0.9939393939393939</v>
      </c>
      <c r="M53" s="35">
        <f t="shared" si="3"/>
        <v>6.779661016949153E-4</v>
      </c>
      <c r="N53" s="162">
        <v>5</v>
      </c>
    </row>
    <row r="54" spans="1:35" ht="14.25" x14ac:dyDescent="0.15">
      <c r="A54" s="179" t="s">
        <v>178</v>
      </c>
      <c r="B54" s="268">
        <v>153</v>
      </c>
      <c r="C54" s="269">
        <v>166</v>
      </c>
      <c r="D54" s="268">
        <v>151</v>
      </c>
      <c r="E54" s="269">
        <v>163</v>
      </c>
      <c r="F54" s="22">
        <f t="shared" si="6"/>
        <v>2</v>
      </c>
      <c r="G54" s="33">
        <f t="shared" si="6"/>
        <v>3</v>
      </c>
      <c r="H54" s="22">
        <v>148</v>
      </c>
      <c r="I54" s="73">
        <v>165</v>
      </c>
      <c r="J54" s="22">
        <f t="shared" si="7"/>
        <v>5</v>
      </c>
      <c r="K54" s="33">
        <f t="shared" si="4"/>
        <v>165</v>
      </c>
      <c r="L54" s="161">
        <f t="shared" si="5"/>
        <v>165</v>
      </c>
      <c r="M54" s="35">
        <f t="shared" si="3"/>
        <v>0.11254237288135593</v>
      </c>
      <c r="N54" s="187">
        <v>1</v>
      </c>
    </row>
    <row r="55" spans="1:35" ht="15" thickBot="1" x14ac:dyDescent="0.2">
      <c r="A55" s="271" t="s">
        <v>88</v>
      </c>
      <c r="B55" s="272">
        <v>1</v>
      </c>
      <c r="C55" s="273">
        <v>1</v>
      </c>
      <c r="D55" s="272">
        <v>1</v>
      </c>
      <c r="E55" s="273">
        <v>1</v>
      </c>
      <c r="F55" s="274">
        <f t="shared" si="6"/>
        <v>0</v>
      </c>
      <c r="G55" s="275">
        <f t="shared" si="6"/>
        <v>0</v>
      </c>
      <c r="H55" s="42">
        <v>1</v>
      </c>
      <c r="I55" s="189">
        <v>1</v>
      </c>
      <c r="J55" s="37">
        <f t="shared" si="7"/>
        <v>0</v>
      </c>
      <c r="K55" s="275">
        <f t="shared" si="4"/>
        <v>-1453</v>
      </c>
      <c r="L55" s="161">
        <f t="shared" si="5"/>
        <v>-0.99931224209078406</v>
      </c>
      <c r="M55" s="35">
        <f t="shared" si="3"/>
        <v>6.779661016949153E-4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1217</v>
      </c>
      <c r="C56" s="265">
        <f>SUM(C4:C55)</f>
        <v>1475</v>
      </c>
      <c r="D56" s="226">
        <v>1215</v>
      </c>
      <c r="E56" s="265">
        <v>1472</v>
      </c>
      <c r="F56" s="44">
        <f>B56-D56</f>
        <v>2</v>
      </c>
      <c r="G56" s="146">
        <f>C56-E56</f>
        <v>3</v>
      </c>
      <c r="H56" s="226">
        <f>SUM(H4:H55)</f>
        <v>1178</v>
      </c>
      <c r="I56" s="225">
        <f>SUM(I4:I55)</f>
        <v>1454</v>
      </c>
      <c r="J56" s="44">
        <f t="shared" si="7"/>
        <v>39</v>
      </c>
      <c r="K56" s="146">
        <f t="shared" si="4"/>
        <v>1475</v>
      </c>
      <c r="L56" s="228">
        <f t="shared" si="5"/>
        <v>0</v>
      </c>
      <c r="M56" s="195">
        <f>C56/$C$56</f>
        <v>1</v>
      </c>
      <c r="N56" s="7"/>
    </row>
    <row r="57" spans="1:35" ht="12.75" customHeight="1" x14ac:dyDescent="0.15">
      <c r="A57" s="222"/>
      <c r="B57" s="223"/>
      <c r="H57" s="278"/>
      <c r="I57" s="279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J63" s="277"/>
      <c r="K63" s="277"/>
      <c r="L63" s="277"/>
      <c r="M63" s="27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224"/>
      <c r="I64" s="277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59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360"/>
      <c r="I65" s="360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40"/>
      <c r="I66" s="241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31"/>
      <c r="I67" s="246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22"/>
      <c r="I118" s="223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60"/>
      <c r="I119" s="261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  <row r="125" spans="1:35" x14ac:dyDescent="0.15">
      <c r="H125" s="224"/>
      <c r="I125" s="224"/>
    </row>
  </sheetData>
  <mergeCells count="51">
    <mergeCell ref="AN3:AO3"/>
    <mergeCell ref="AH1:AI1"/>
    <mergeCell ref="AJ1:AK1"/>
    <mergeCell ref="AL1:AM1"/>
    <mergeCell ref="AH3:AI3"/>
    <mergeCell ref="AN1:AO1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Y2:Z2"/>
    <mergeCell ref="AA2:AB2"/>
    <mergeCell ref="AC2:AD2"/>
    <mergeCell ref="AE2:AF2"/>
    <mergeCell ref="AG3:AG4"/>
    <mergeCell ref="W2:X2"/>
    <mergeCell ref="Q2:R2"/>
    <mergeCell ref="S2:T2"/>
    <mergeCell ref="U2:V2"/>
    <mergeCell ref="AG1:AG2"/>
    <mergeCell ref="AJ3:AK3"/>
    <mergeCell ref="AL3:AM3"/>
    <mergeCell ref="AE64:AF64"/>
    <mergeCell ref="AG65:AG66"/>
    <mergeCell ref="AH65:AI65"/>
    <mergeCell ref="AC64:AD64"/>
    <mergeCell ref="S64:T64"/>
    <mergeCell ref="U64:V64"/>
    <mergeCell ref="W64:X64"/>
    <mergeCell ref="H65:I65"/>
    <mergeCell ref="J64:K64"/>
    <mergeCell ref="P64:P65"/>
    <mergeCell ref="AA64:AB64"/>
    <mergeCell ref="Y64:Z64"/>
    <mergeCell ref="AV3:AW3"/>
    <mergeCell ref="AG63:AG64"/>
    <mergeCell ref="AH63:AI63"/>
    <mergeCell ref="B64:C64"/>
    <mergeCell ref="D64:E64"/>
    <mergeCell ref="F64:G64"/>
    <mergeCell ref="AP3:AQ3"/>
    <mergeCell ref="AR3:AS3"/>
    <mergeCell ref="AT3:AU3"/>
    <mergeCell ref="Q64:R64"/>
  </mergeCells>
  <phoneticPr fontId="15"/>
  <pageMargins left="0.7" right="0.7" top="0.75" bottom="0.75" header="0.3" footer="0.3"/>
  <pageSetup paperSize="9" scale="86" fitToWidth="0" orientation="portrait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815D4-4A5A-453D-BFDE-1C9CAAE9769E}">
  <sheetPr>
    <pageSetUpPr fitToPage="1"/>
  </sheetPr>
  <dimension ref="A1:AW124"/>
  <sheetViews>
    <sheetView workbookViewId="0">
      <selection activeCell="I6" sqref="I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219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45748</v>
      </c>
      <c r="C2" s="344"/>
      <c r="D2" s="343">
        <v>45717</v>
      </c>
      <c r="E2" s="344"/>
      <c r="F2" s="347" t="s">
        <v>3</v>
      </c>
      <c r="G2" s="370"/>
      <c r="H2" s="371">
        <v>45383</v>
      </c>
      <c r="I2" s="344"/>
      <c r="J2" s="347" t="s">
        <v>4</v>
      </c>
      <c r="K2" s="370"/>
      <c r="L2" s="65" t="s">
        <v>5</v>
      </c>
      <c r="M2" s="23" t="s">
        <v>6</v>
      </c>
      <c r="N2" s="8"/>
      <c r="P2" s="348" t="s">
        <v>114</v>
      </c>
      <c r="Q2" s="338" t="s">
        <v>8</v>
      </c>
      <c r="R2" s="369"/>
      <c r="S2" s="336" t="s">
        <v>9</v>
      </c>
      <c r="T2" s="368"/>
      <c r="U2" s="338" t="s">
        <v>10</v>
      </c>
      <c r="V2" s="369"/>
      <c r="W2" s="336" t="s">
        <v>11</v>
      </c>
      <c r="X2" s="368"/>
      <c r="Y2" s="350" t="s">
        <v>12</v>
      </c>
      <c r="Z2" s="365"/>
      <c r="AA2" s="336" t="s">
        <v>13</v>
      </c>
      <c r="AB2" s="366"/>
      <c r="AC2" s="352" t="s">
        <v>14</v>
      </c>
      <c r="AD2" s="353"/>
      <c r="AE2" s="354" t="s">
        <v>15</v>
      </c>
      <c r="AF2" s="355"/>
      <c r="AG2" s="367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8" t="s">
        <v>8</v>
      </c>
      <c r="AI3" s="369"/>
      <c r="AJ3" s="336" t="s">
        <v>9</v>
      </c>
      <c r="AK3" s="368"/>
      <c r="AL3" s="338" t="s">
        <v>10</v>
      </c>
      <c r="AM3" s="369"/>
      <c r="AN3" s="336" t="s">
        <v>11</v>
      </c>
      <c r="AO3" s="368"/>
      <c r="AP3" s="350" t="s">
        <v>12</v>
      </c>
      <c r="AQ3" s="365"/>
      <c r="AR3" s="336" t="s">
        <v>13</v>
      </c>
      <c r="AS3" s="366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C4/$C$56</f>
        <v>6.793478260869565E-4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270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C5/$C$56</f>
        <v>1.358695652173913E-3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19</v>
      </c>
      <c r="AI5" s="163">
        <f>SUMIFS(C4:C55,N4:N55,"1")</f>
        <v>1228</v>
      </c>
      <c r="AJ5" s="163">
        <f>COUNTIFS($C$4:$C$55,"&gt;0",$N$4:$N$55,"=2")</f>
        <v>8</v>
      </c>
      <c r="AK5" s="163">
        <f>SUMIFS($C$4:$C$55,$N$4:$N$55,"2")</f>
        <v>13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22</v>
      </c>
      <c r="AP5" s="163">
        <f>COUNTIFS($N$4:$N$55,"=5",$C$4:$C$55,"&gt;0")</f>
        <v>6</v>
      </c>
      <c r="AQ5" s="163">
        <f>SUMIFS($C$4:$C$55,$N$4:$N$55,"5")</f>
        <v>203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38</v>
      </c>
      <c r="AU5" s="168">
        <f>AI5+AK5+AM5+AO5+AQ5+AS5+1</f>
        <v>1472</v>
      </c>
      <c r="AV5" s="263">
        <v>741</v>
      </c>
      <c r="AW5" s="264">
        <v>731</v>
      </c>
    </row>
    <row r="6" spans="1:49" ht="15" thickBot="1" x14ac:dyDescent="0.2">
      <c r="A6" s="176" t="s">
        <v>84</v>
      </c>
      <c r="B6" s="268">
        <v>3</v>
      </c>
      <c r="C6" s="269">
        <v>3</v>
      </c>
      <c r="D6" s="268">
        <v>3</v>
      </c>
      <c r="E6" s="269">
        <v>3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0</v>
      </c>
      <c r="K6" s="33">
        <f t="shared" si="1"/>
        <v>0</v>
      </c>
      <c r="L6" s="161">
        <f>IF(ISERROR(K6/I6),0,K6/I6)</f>
        <v>0</v>
      </c>
      <c r="M6" s="35">
        <f>C6/$C$56</f>
        <v>2.0380434782608695E-3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</v>
      </c>
      <c r="AI6" s="59">
        <f>AI5/AU5</f>
        <v>0.83423913043478259</v>
      </c>
      <c r="AJ6" s="60">
        <f>AJ5/AT5</f>
        <v>0.21052631578947367</v>
      </c>
      <c r="AK6" s="60">
        <f>AK5/AU5</f>
        <v>8.8315217391304341E-3</v>
      </c>
      <c r="AL6" s="59">
        <f>AL5/AT5</f>
        <v>2.6315789473684209E-2</v>
      </c>
      <c r="AM6" s="59">
        <f>AM5/AU5</f>
        <v>6.793478260869565E-4</v>
      </c>
      <c r="AN6" s="60">
        <f>AN5/AT5</f>
        <v>5.2631578947368418E-2</v>
      </c>
      <c r="AO6" s="60">
        <f>AO5/AU5</f>
        <v>1.4945652173913044E-2</v>
      </c>
      <c r="AP6" s="59">
        <f>AP5/AT5</f>
        <v>0.15789473684210525</v>
      </c>
      <c r="AQ6" s="59">
        <f>AQ5/AU5</f>
        <v>0.13790760869565216</v>
      </c>
      <c r="AR6" s="60">
        <f>AR5/AT5</f>
        <v>5.2631578947368418E-2</v>
      </c>
      <c r="AS6" s="173">
        <f>AS5/AU5</f>
        <v>2.717391304347826E-3</v>
      </c>
      <c r="AT6" s="174">
        <f>AH6+AJ6+AL6+AN6+AP6+AR6</f>
        <v>1</v>
      </c>
      <c r="AU6" s="175">
        <f>AI6+AK6+AM6+AO6+AQ6+AS6</f>
        <v>0.99932065217391297</v>
      </c>
      <c r="AV6" s="63">
        <f>AV5/AU5</f>
        <v>0.50339673913043481</v>
      </c>
      <c r="AW6" s="64">
        <f>AW5/AU5</f>
        <v>0.49660326086956524</v>
      </c>
    </row>
    <row r="7" spans="1:49" ht="14.25" x14ac:dyDescent="0.15">
      <c r="A7" s="179" t="s">
        <v>137</v>
      </c>
      <c r="B7" s="268">
        <v>1</v>
      </c>
      <c r="C7" s="269">
        <v>1</v>
      </c>
      <c r="D7" s="268">
        <v>2</v>
      </c>
      <c r="E7" s="269">
        <v>2</v>
      </c>
      <c r="F7" s="22">
        <f t="shared" si="0"/>
        <v>-1</v>
      </c>
      <c r="G7" s="33">
        <f t="shared" si="0"/>
        <v>-1</v>
      </c>
      <c r="H7" s="270">
        <v>2</v>
      </c>
      <c r="I7" s="269">
        <v>2</v>
      </c>
      <c r="J7" s="22">
        <f t="shared" si="1"/>
        <v>-1</v>
      </c>
      <c r="K7" s="33">
        <f t="shared" si="1"/>
        <v>-1</v>
      </c>
      <c r="L7" s="161">
        <f t="shared" ref="L7:L55" si="2">IF(ISERROR(K7/I7),0,K7/I7)</f>
        <v>-0.5</v>
      </c>
      <c r="M7" s="35">
        <f t="shared" ref="M7:M55" si="3">C7/$C$56</f>
        <v>6.793478260869565E-4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>
        <v>1</v>
      </c>
      <c r="E8" s="269">
        <v>2</v>
      </c>
      <c r="F8" s="22">
        <f t="shared" si="0"/>
        <v>0</v>
      </c>
      <c r="G8" s="33">
        <f t="shared" si="0"/>
        <v>0</v>
      </c>
      <c r="H8" s="270">
        <v>0</v>
      </c>
      <c r="I8" s="269">
        <v>0</v>
      </c>
      <c r="J8" s="22">
        <f t="shared" si="1"/>
        <v>1</v>
      </c>
      <c r="K8" s="33">
        <f t="shared" si="1"/>
        <v>2</v>
      </c>
      <c r="L8" s="161">
        <f t="shared" si="2"/>
        <v>0</v>
      </c>
      <c r="M8" s="35">
        <f t="shared" si="3"/>
        <v>1.358695652173913E-3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117</v>
      </c>
      <c r="C9" s="269">
        <v>192</v>
      </c>
      <c r="D9" s="268">
        <v>118</v>
      </c>
      <c r="E9" s="269">
        <v>198</v>
      </c>
      <c r="F9" s="22">
        <f t="shared" si="0"/>
        <v>-1</v>
      </c>
      <c r="G9" s="33">
        <f t="shared" si="0"/>
        <v>-6</v>
      </c>
      <c r="H9" s="270">
        <v>126</v>
      </c>
      <c r="I9" s="269">
        <v>213</v>
      </c>
      <c r="J9" s="22">
        <f t="shared" si="1"/>
        <v>-9</v>
      </c>
      <c r="K9" s="33">
        <f t="shared" si="1"/>
        <v>-21</v>
      </c>
      <c r="L9" s="161">
        <f t="shared" si="2"/>
        <v>-9.8591549295774641E-2</v>
      </c>
      <c r="M9" s="35">
        <f t="shared" si="3"/>
        <v>0.13043478260869565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18</v>
      </c>
      <c r="C10" s="269">
        <v>18</v>
      </c>
      <c r="D10" s="268">
        <v>19</v>
      </c>
      <c r="E10" s="269">
        <v>19</v>
      </c>
      <c r="F10" s="22">
        <f t="shared" si="0"/>
        <v>-1</v>
      </c>
      <c r="G10" s="33">
        <f t="shared" si="0"/>
        <v>-1</v>
      </c>
      <c r="H10" s="270">
        <v>10</v>
      </c>
      <c r="I10" s="269">
        <v>10</v>
      </c>
      <c r="J10" s="22">
        <f t="shared" si="1"/>
        <v>8</v>
      </c>
      <c r="K10" s="33">
        <f t="shared" si="1"/>
        <v>8</v>
      </c>
      <c r="L10" s="161">
        <f t="shared" si="2"/>
        <v>0.8</v>
      </c>
      <c r="M10" s="35">
        <f t="shared" si="3"/>
        <v>1.2228260869565218E-2</v>
      </c>
      <c r="N10" s="162">
        <v>1</v>
      </c>
    </row>
    <row r="11" spans="1:49" ht="14.25" x14ac:dyDescent="0.15">
      <c r="A11" s="180" t="s">
        <v>208</v>
      </c>
      <c r="B11" s="268">
        <v>11</v>
      </c>
      <c r="C11" s="269">
        <v>24</v>
      </c>
      <c r="D11" s="268">
        <v>11</v>
      </c>
      <c r="E11" s="269">
        <v>26</v>
      </c>
      <c r="F11" s="22">
        <f t="shared" si="0"/>
        <v>0</v>
      </c>
      <c r="G11" s="33">
        <f t="shared" si="0"/>
        <v>-2</v>
      </c>
      <c r="H11" s="270">
        <v>9</v>
      </c>
      <c r="I11" s="269">
        <v>23</v>
      </c>
      <c r="J11" s="22">
        <f t="shared" si="1"/>
        <v>2</v>
      </c>
      <c r="K11" s="33">
        <f t="shared" si="1"/>
        <v>1</v>
      </c>
      <c r="L11" s="161">
        <f t="shared" si="2"/>
        <v>4.3478260869565216E-2</v>
      </c>
      <c r="M11" s="35">
        <f t="shared" si="3"/>
        <v>1.6304347826086956E-2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7</v>
      </c>
      <c r="E12" s="269">
        <v>7</v>
      </c>
      <c r="F12" s="22">
        <f t="shared" si="0"/>
        <v>-2</v>
      </c>
      <c r="G12" s="33">
        <f t="shared" si="0"/>
        <v>-2</v>
      </c>
      <c r="H12" s="270">
        <v>6</v>
      </c>
      <c r="I12" s="269">
        <v>6</v>
      </c>
      <c r="J12" s="22">
        <f t="shared" si="1"/>
        <v>-1</v>
      </c>
      <c r="K12" s="33">
        <f t="shared" si="1"/>
        <v>-1</v>
      </c>
      <c r="L12" s="161">
        <f t="shared" si="2"/>
        <v>-0.16666666666666666</v>
      </c>
      <c r="M12" s="35">
        <f t="shared" si="3"/>
        <v>3.3967391304347825E-3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 t="s">
        <v>217</v>
      </c>
      <c r="E13" s="269" t="s">
        <v>217</v>
      </c>
      <c r="F13" s="22">
        <f t="shared" si="0"/>
        <v>0</v>
      </c>
      <c r="G13" s="33">
        <f t="shared" si="0"/>
        <v>0</v>
      </c>
      <c r="H13" s="270">
        <v>0</v>
      </c>
      <c r="I13" s="269">
        <v>0</v>
      </c>
      <c r="J13" s="22">
        <f t="shared" si="1"/>
        <v>0</v>
      </c>
      <c r="K13" s="33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9</v>
      </c>
      <c r="C14" s="269">
        <v>11</v>
      </c>
      <c r="D14" s="268">
        <v>8</v>
      </c>
      <c r="E14" s="269">
        <v>10</v>
      </c>
      <c r="F14" s="22">
        <f t="shared" si="0"/>
        <v>1</v>
      </c>
      <c r="G14" s="33">
        <f t="shared" si="0"/>
        <v>1</v>
      </c>
      <c r="H14" s="270">
        <v>5</v>
      </c>
      <c r="I14" s="269">
        <v>9</v>
      </c>
      <c r="J14" s="22">
        <f t="shared" si="1"/>
        <v>4</v>
      </c>
      <c r="K14" s="33">
        <f t="shared" si="1"/>
        <v>2</v>
      </c>
      <c r="L14" s="161">
        <f t="shared" si="2"/>
        <v>0.22222222222222221</v>
      </c>
      <c r="M14" s="35">
        <f t="shared" si="3"/>
        <v>7.472826086956522E-3</v>
      </c>
      <c r="N14" s="162">
        <v>1</v>
      </c>
    </row>
    <row r="15" spans="1:49" ht="14.25" x14ac:dyDescent="0.15">
      <c r="A15" s="179" t="s">
        <v>144</v>
      </c>
      <c r="B15" s="268">
        <v>214</v>
      </c>
      <c r="C15" s="269">
        <v>266</v>
      </c>
      <c r="D15" s="268">
        <v>204</v>
      </c>
      <c r="E15" s="269">
        <v>255</v>
      </c>
      <c r="F15" s="22">
        <f t="shared" si="0"/>
        <v>10</v>
      </c>
      <c r="G15" s="33">
        <f t="shared" si="0"/>
        <v>11</v>
      </c>
      <c r="H15" s="270">
        <v>209</v>
      </c>
      <c r="I15" s="269">
        <v>253</v>
      </c>
      <c r="J15" s="22">
        <f t="shared" si="1"/>
        <v>5</v>
      </c>
      <c r="K15" s="33">
        <f t="shared" si="1"/>
        <v>13</v>
      </c>
      <c r="L15" s="161">
        <f t="shared" si="2"/>
        <v>5.1383399209486168E-2</v>
      </c>
      <c r="M15" s="35">
        <f t="shared" si="3"/>
        <v>0.18070652173913043</v>
      </c>
      <c r="N15" s="162">
        <v>1</v>
      </c>
    </row>
    <row r="16" spans="1:49" ht="14.25" x14ac:dyDescent="0.15">
      <c r="A16" s="179" t="s">
        <v>73</v>
      </c>
      <c r="B16" s="268">
        <v>90</v>
      </c>
      <c r="C16" s="269">
        <v>91</v>
      </c>
      <c r="D16" s="268">
        <v>86</v>
      </c>
      <c r="E16" s="269">
        <v>87</v>
      </c>
      <c r="F16" s="22">
        <f t="shared" si="0"/>
        <v>4</v>
      </c>
      <c r="G16" s="33">
        <f t="shared" si="0"/>
        <v>4</v>
      </c>
      <c r="H16" s="270">
        <v>93</v>
      </c>
      <c r="I16" s="269">
        <v>97</v>
      </c>
      <c r="J16" s="22">
        <f t="shared" si="1"/>
        <v>-3</v>
      </c>
      <c r="K16" s="33">
        <f t="shared" si="1"/>
        <v>-6</v>
      </c>
      <c r="L16" s="161">
        <f t="shared" si="2"/>
        <v>-6.1855670103092786E-2</v>
      </c>
      <c r="M16" s="35">
        <f t="shared" si="3"/>
        <v>6.182065217391304E-2</v>
      </c>
      <c r="N16" s="162">
        <v>1</v>
      </c>
    </row>
    <row r="17" spans="1:14" ht="14.25" x14ac:dyDescent="0.15">
      <c r="A17" s="179" t="s">
        <v>145</v>
      </c>
      <c r="B17" s="268" t="s">
        <v>217</v>
      </c>
      <c r="C17" s="269" t="s">
        <v>217</v>
      </c>
      <c r="D17" s="268" t="s">
        <v>217</v>
      </c>
      <c r="E17" s="269" t="s">
        <v>217</v>
      </c>
      <c r="F17" s="22">
        <f t="shared" si="0"/>
        <v>0</v>
      </c>
      <c r="G17" s="33">
        <f t="shared" si="0"/>
        <v>0</v>
      </c>
      <c r="H17" s="270">
        <v>0</v>
      </c>
      <c r="I17" s="269">
        <v>0</v>
      </c>
      <c r="J17" s="22">
        <f t="shared" si="1"/>
        <v>0</v>
      </c>
      <c r="K17" s="33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70" t="s">
        <v>217</v>
      </c>
      <c r="I18" s="269" t="s">
        <v>217</v>
      </c>
      <c r="J18" s="22">
        <f t="shared" si="1"/>
        <v>1</v>
      </c>
      <c r="K18" s="33">
        <f t="shared" si="1"/>
        <v>2</v>
      </c>
      <c r="L18" s="161">
        <f t="shared" si="2"/>
        <v>0</v>
      </c>
      <c r="M18" s="35">
        <f t="shared" si="3"/>
        <v>1.358695652173913E-3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6.793478260869565E-4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5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5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1.358695652173913E-3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>
        <v>0</v>
      </c>
      <c r="I21" s="269">
        <v>0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6.793478260869565E-4</v>
      </c>
      <c r="N22" s="162">
        <v>3</v>
      </c>
    </row>
    <row r="23" spans="1:14" ht="14.25" x14ac:dyDescent="0.15">
      <c r="A23" s="179" t="s">
        <v>150</v>
      </c>
      <c r="B23" s="268">
        <v>15</v>
      </c>
      <c r="C23" s="269">
        <v>15</v>
      </c>
      <c r="D23" s="268">
        <v>14</v>
      </c>
      <c r="E23" s="269">
        <v>14</v>
      </c>
      <c r="F23" s="22">
        <f t="shared" si="4"/>
        <v>1</v>
      </c>
      <c r="G23" s="33">
        <f t="shared" si="4"/>
        <v>1</v>
      </c>
      <c r="H23" s="270">
        <v>15</v>
      </c>
      <c r="I23" s="269">
        <v>15</v>
      </c>
      <c r="J23" s="22">
        <f t="shared" si="5"/>
        <v>0</v>
      </c>
      <c r="K23" s="33">
        <f t="shared" si="5"/>
        <v>0</v>
      </c>
      <c r="L23" s="161">
        <f t="shared" si="2"/>
        <v>0</v>
      </c>
      <c r="M23" s="35">
        <f t="shared" si="3"/>
        <v>1.0190217391304348E-2</v>
      </c>
      <c r="N23" s="162">
        <v>1</v>
      </c>
    </row>
    <row r="24" spans="1:14" ht="14.25" x14ac:dyDescent="0.15">
      <c r="A24" s="181" t="s">
        <v>151</v>
      </c>
      <c r="B24" s="268">
        <v>76</v>
      </c>
      <c r="C24" s="269">
        <v>76</v>
      </c>
      <c r="D24" s="268">
        <v>77</v>
      </c>
      <c r="E24" s="269">
        <v>77</v>
      </c>
      <c r="F24" s="22">
        <f t="shared" si="4"/>
        <v>-1</v>
      </c>
      <c r="G24" s="33">
        <f t="shared" si="4"/>
        <v>-1</v>
      </c>
      <c r="H24" s="270">
        <v>66</v>
      </c>
      <c r="I24" s="269">
        <v>66</v>
      </c>
      <c r="J24" s="22">
        <f t="shared" si="5"/>
        <v>10</v>
      </c>
      <c r="K24" s="33">
        <f t="shared" si="5"/>
        <v>10</v>
      </c>
      <c r="L24" s="161">
        <f t="shared" si="2"/>
        <v>0.15151515151515152</v>
      </c>
      <c r="M24" s="35">
        <f t="shared" si="3"/>
        <v>5.1630434782608696E-2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4"/>
        <v>0</v>
      </c>
      <c r="G25" s="33">
        <f t="shared" si="4"/>
        <v>0</v>
      </c>
      <c r="H25" s="270">
        <v>1</v>
      </c>
      <c r="I25" s="269">
        <v>1</v>
      </c>
      <c r="J25" s="22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6.793478260869565E-4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>
        <v>1</v>
      </c>
      <c r="E26" s="269">
        <v>1</v>
      </c>
      <c r="F26" s="22">
        <f t="shared" si="4"/>
        <v>0</v>
      </c>
      <c r="G26" s="33">
        <f t="shared" si="4"/>
        <v>0</v>
      </c>
      <c r="H26" s="270">
        <v>0</v>
      </c>
      <c r="I26" s="269">
        <v>0</v>
      </c>
      <c r="J26" s="22">
        <f t="shared" si="5"/>
        <v>1</v>
      </c>
      <c r="K26" s="33">
        <f t="shared" si="5"/>
        <v>1</v>
      </c>
      <c r="L26" s="161">
        <f t="shared" si="2"/>
        <v>0</v>
      </c>
      <c r="M26" s="35">
        <f t="shared" si="3"/>
        <v>6.793478260869565E-4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6.793478260869565E-4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3.3967391304347825E-3</v>
      </c>
      <c r="N28" s="162">
        <v>1</v>
      </c>
    </row>
    <row r="29" spans="1:14" ht="14.25" x14ac:dyDescent="0.15">
      <c r="A29" s="179" t="s">
        <v>155</v>
      </c>
      <c r="B29" s="268">
        <v>106</v>
      </c>
      <c r="C29" s="269">
        <v>116</v>
      </c>
      <c r="D29" s="268">
        <v>106</v>
      </c>
      <c r="E29" s="269">
        <v>117</v>
      </c>
      <c r="F29" s="22">
        <f t="shared" si="4"/>
        <v>0</v>
      </c>
      <c r="G29" s="33">
        <f t="shared" si="4"/>
        <v>-1</v>
      </c>
      <c r="H29" s="270">
        <v>109</v>
      </c>
      <c r="I29" s="269">
        <v>122</v>
      </c>
      <c r="J29" s="22">
        <f t="shared" si="5"/>
        <v>-3</v>
      </c>
      <c r="K29" s="33">
        <f t="shared" si="5"/>
        <v>-6</v>
      </c>
      <c r="L29" s="161">
        <f t="shared" si="2"/>
        <v>-4.9180327868852458E-2</v>
      </c>
      <c r="M29" s="35">
        <f t="shared" si="3"/>
        <v>7.880434782608696E-2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3.3967391304347825E-3</v>
      </c>
      <c r="N30" s="162">
        <v>1</v>
      </c>
    </row>
    <row r="31" spans="1:14" ht="14.25" x14ac:dyDescent="0.15">
      <c r="A31" s="179" t="s">
        <v>157</v>
      </c>
      <c r="B31" s="268" t="s">
        <v>217</v>
      </c>
      <c r="C31" s="269" t="s">
        <v>217</v>
      </c>
      <c r="D31" s="268" t="s">
        <v>217</v>
      </c>
      <c r="E31" s="269" t="s">
        <v>217</v>
      </c>
      <c r="F31" s="22">
        <f t="shared" si="4"/>
        <v>0</v>
      </c>
      <c r="G31" s="33">
        <f t="shared" si="4"/>
        <v>0</v>
      </c>
      <c r="H31" s="270">
        <v>0</v>
      </c>
      <c r="I31" s="269">
        <v>0</v>
      </c>
      <c r="J31" s="22">
        <f t="shared" si="5"/>
        <v>0</v>
      </c>
      <c r="K31" s="33">
        <f t="shared" si="5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>
        <v>1</v>
      </c>
      <c r="E32" s="269">
        <v>1</v>
      </c>
      <c r="F32" s="22">
        <f t="shared" si="4"/>
        <v>0</v>
      </c>
      <c r="G32" s="33">
        <f t="shared" si="4"/>
        <v>0</v>
      </c>
      <c r="H32" s="270">
        <v>0</v>
      </c>
      <c r="I32" s="269">
        <v>0</v>
      </c>
      <c r="J32" s="22">
        <f t="shared" si="5"/>
        <v>1</v>
      </c>
      <c r="K32" s="33">
        <f t="shared" si="5"/>
        <v>1</v>
      </c>
      <c r="L32" s="161">
        <f t="shared" si="2"/>
        <v>0</v>
      </c>
      <c r="M32" s="35">
        <f t="shared" si="3"/>
        <v>6.793478260869565E-4</v>
      </c>
      <c r="N32" s="162">
        <v>1</v>
      </c>
    </row>
    <row r="33" spans="1:14" ht="14.25" x14ac:dyDescent="0.15">
      <c r="A33" s="179" t="s">
        <v>159</v>
      </c>
      <c r="B33" s="268">
        <v>8</v>
      </c>
      <c r="C33" s="269">
        <v>11</v>
      </c>
      <c r="D33" s="268">
        <v>6</v>
      </c>
      <c r="E33" s="269">
        <v>9</v>
      </c>
      <c r="F33" s="22">
        <f t="shared" si="4"/>
        <v>2</v>
      </c>
      <c r="G33" s="33">
        <f t="shared" si="4"/>
        <v>2</v>
      </c>
      <c r="H33" s="270">
        <v>6</v>
      </c>
      <c r="I33" s="269">
        <v>11</v>
      </c>
      <c r="J33" s="22">
        <f t="shared" si="5"/>
        <v>2</v>
      </c>
      <c r="K33" s="33">
        <f t="shared" si="5"/>
        <v>0</v>
      </c>
      <c r="L33" s="161">
        <f t="shared" si="2"/>
        <v>0</v>
      </c>
      <c r="M33" s="35">
        <f t="shared" si="3"/>
        <v>7.472826086956522E-3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0</v>
      </c>
      <c r="K34" s="33">
        <f t="shared" si="5"/>
        <v>0</v>
      </c>
      <c r="L34" s="161">
        <f t="shared" si="2"/>
        <v>0</v>
      </c>
      <c r="M34" s="35">
        <f t="shared" si="3"/>
        <v>6.793478260869565E-4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>
        <v>0</v>
      </c>
      <c r="I35" s="269">
        <v>0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28</v>
      </c>
      <c r="C36" s="269">
        <v>42</v>
      </c>
      <c r="D36" s="268">
        <v>27</v>
      </c>
      <c r="E36" s="269">
        <v>41</v>
      </c>
      <c r="F36" s="22">
        <f t="shared" si="4"/>
        <v>1</v>
      </c>
      <c r="G36" s="33">
        <f t="shared" si="4"/>
        <v>1</v>
      </c>
      <c r="H36" s="270">
        <v>25</v>
      </c>
      <c r="I36" s="269">
        <v>39</v>
      </c>
      <c r="J36" s="22">
        <f t="shared" si="5"/>
        <v>3</v>
      </c>
      <c r="K36" s="33">
        <f t="shared" si="5"/>
        <v>3</v>
      </c>
      <c r="L36" s="161">
        <f t="shared" si="2"/>
        <v>7.6923076923076927E-2</v>
      </c>
      <c r="M36" s="35">
        <f t="shared" si="3"/>
        <v>2.8532608695652172E-2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0</v>
      </c>
      <c r="I37" s="269">
        <v>4</v>
      </c>
      <c r="J37" s="22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2.717391304347826E-3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f t="shared" si="4"/>
        <v>0</v>
      </c>
      <c r="G38" s="33">
        <f t="shared" si="4"/>
        <v>0</v>
      </c>
      <c r="H38" s="270">
        <v>2</v>
      </c>
      <c r="I38" s="269">
        <v>2</v>
      </c>
      <c r="J38" s="22">
        <f t="shared" si="5"/>
        <v>0</v>
      </c>
      <c r="K38" s="33">
        <f t="shared" si="5"/>
        <v>0</v>
      </c>
      <c r="L38" s="161">
        <f t="shared" si="2"/>
        <v>0</v>
      </c>
      <c r="M38" s="35">
        <f t="shared" si="3"/>
        <v>1.358695652173913E-3</v>
      </c>
      <c r="N38" s="162">
        <v>5</v>
      </c>
    </row>
    <row r="39" spans="1:14" ht="14.25" x14ac:dyDescent="0.15">
      <c r="A39" s="179" t="s">
        <v>165</v>
      </c>
      <c r="B39" s="268">
        <v>287</v>
      </c>
      <c r="C39" s="269">
        <v>352</v>
      </c>
      <c r="D39" s="268">
        <v>284</v>
      </c>
      <c r="E39" s="269">
        <v>350</v>
      </c>
      <c r="F39" s="22">
        <f t="shared" si="4"/>
        <v>3</v>
      </c>
      <c r="G39" s="33">
        <f t="shared" si="4"/>
        <v>2</v>
      </c>
      <c r="H39" s="270">
        <v>273</v>
      </c>
      <c r="I39" s="269">
        <v>333</v>
      </c>
      <c r="J39" s="22">
        <f t="shared" si="5"/>
        <v>14</v>
      </c>
      <c r="K39" s="33">
        <f t="shared" si="5"/>
        <v>19</v>
      </c>
      <c r="L39" s="161">
        <f t="shared" si="2"/>
        <v>5.7057057057057055E-2</v>
      </c>
      <c r="M39" s="35">
        <f t="shared" si="3"/>
        <v>0.2391304347826087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>
        <v>0</v>
      </c>
      <c r="I40" s="269">
        <v>0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6.793478260869565E-4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>
        <v>0</v>
      </c>
      <c r="I42" s="269">
        <v>0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>
        <v>0</v>
      </c>
      <c r="I43" s="269">
        <v>0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6.793478260869565E-4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>
        <v>0</v>
      </c>
      <c r="I45" s="269">
        <v>0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>
        <v>0</v>
      </c>
      <c r="I46" s="269">
        <v>0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23</v>
      </c>
      <c r="C47" s="269">
        <v>25</v>
      </c>
      <c r="D47" s="268">
        <v>23</v>
      </c>
      <c r="E47" s="269">
        <v>25</v>
      </c>
      <c r="F47" s="22">
        <f t="shared" si="4"/>
        <v>0</v>
      </c>
      <c r="G47" s="33">
        <f t="shared" si="4"/>
        <v>0</v>
      </c>
      <c r="H47" s="270">
        <v>20</v>
      </c>
      <c r="I47" s="269">
        <v>22</v>
      </c>
      <c r="J47" s="22">
        <f t="shared" si="5"/>
        <v>3</v>
      </c>
      <c r="K47" s="33">
        <f t="shared" si="5"/>
        <v>3</v>
      </c>
      <c r="L47" s="161">
        <f t="shared" si="2"/>
        <v>0.13636363636363635</v>
      </c>
      <c r="M47" s="35">
        <f t="shared" si="3"/>
        <v>1.6983695652173912E-2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>
        <v>0</v>
      </c>
      <c r="I48" s="269">
        <v>0</v>
      </c>
      <c r="J48" s="22">
        <f t="shared" si="5"/>
        <v>0</v>
      </c>
      <c r="K48" s="33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5</v>
      </c>
      <c r="I49" s="269">
        <v>5</v>
      </c>
      <c r="J49" s="22">
        <f t="shared" si="5"/>
        <v>-1</v>
      </c>
      <c r="K49" s="33">
        <f t="shared" si="5"/>
        <v>-1</v>
      </c>
      <c r="L49" s="161">
        <f t="shared" si="2"/>
        <v>-0.2</v>
      </c>
      <c r="M49" s="35">
        <f t="shared" si="3"/>
        <v>2.717391304347826E-3</v>
      </c>
      <c r="N49" s="162">
        <v>2</v>
      </c>
    </row>
    <row r="50" spans="1:35" ht="14.25" x14ac:dyDescent="0.15">
      <c r="A50" s="179" t="s">
        <v>175</v>
      </c>
      <c r="B50" s="268">
        <v>20</v>
      </c>
      <c r="C50" s="269">
        <v>21</v>
      </c>
      <c r="D50" s="268">
        <v>19</v>
      </c>
      <c r="E50" s="269">
        <v>20</v>
      </c>
      <c r="F50" s="22">
        <f t="shared" si="4"/>
        <v>1</v>
      </c>
      <c r="G50" s="33">
        <f t="shared" si="4"/>
        <v>1</v>
      </c>
      <c r="H50" s="270">
        <v>19</v>
      </c>
      <c r="I50" s="269">
        <v>26</v>
      </c>
      <c r="J50" s="22">
        <f t="shared" si="5"/>
        <v>1</v>
      </c>
      <c r="K50" s="33">
        <f t="shared" si="5"/>
        <v>-5</v>
      </c>
      <c r="L50" s="161">
        <f t="shared" si="2"/>
        <v>-0.19230769230769232</v>
      </c>
      <c r="M50" s="35">
        <f t="shared" si="3"/>
        <v>1.4266304347826086E-2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>
        <v>0</v>
      </c>
      <c r="I51" s="269">
        <v>0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>
        <v>0</v>
      </c>
      <c r="I52" s="269">
        <v>0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6.793478260869565E-4</v>
      </c>
      <c r="N53" s="162">
        <v>5</v>
      </c>
    </row>
    <row r="54" spans="1:35" ht="14.25" x14ac:dyDescent="0.15">
      <c r="A54" s="179" t="s">
        <v>178</v>
      </c>
      <c r="B54" s="268">
        <v>151</v>
      </c>
      <c r="C54" s="269">
        <v>163</v>
      </c>
      <c r="D54" s="268">
        <v>140</v>
      </c>
      <c r="E54" s="269">
        <v>153</v>
      </c>
      <c r="F54" s="22">
        <f t="shared" si="4"/>
        <v>11</v>
      </c>
      <c r="G54" s="33">
        <f t="shared" si="4"/>
        <v>10</v>
      </c>
      <c r="H54" s="270">
        <v>143</v>
      </c>
      <c r="I54" s="269">
        <v>160</v>
      </c>
      <c r="J54" s="22">
        <f t="shared" si="5"/>
        <v>8</v>
      </c>
      <c r="K54" s="33">
        <f t="shared" si="5"/>
        <v>3</v>
      </c>
      <c r="L54" s="161">
        <f t="shared" si="2"/>
        <v>1.8749999999999999E-2</v>
      </c>
      <c r="M54" s="35">
        <f t="shared" si="3"/>
        <v>0.11073369565217392</v>
      </c>
      <c r="N54" s="187">
        <v>1</v>
      </c>
    </row>
    <row r="55" spans="1:35" ht="15" thickBot="1" x14ac:dyDescent="0.2">
      <c r="A55" s="271" t="s">
        <v>88</v>
      </c>
      <c r="B55" s="272">
        <v>1</v>
      </c>
      <c r="C55" s="273">
        <v>1</v>
      </c>
      <c r="D55" s="272">
        <v>1</v>
      </c>
      <c r="E55" s="273">
        <v>1</v>
      </c>
      <c r="F55" s="274">
        <f t="shared" si="4"/>
        <v>0</v>
      </c>
      <c r="G55" s="275">
        <f t="shared" si="4"/>
        <v>0</v>
      </c>
      <c r="H55" s="276">
        <v>1</v>
      </c>
      <c r="I55" s="273">
        <v>1</v>
      </c>
      <c r="J55" s="274">
        <f t="shared" si="5"/>
        <v>0</v>
      </c>
      <c r="K55" s="275">
        <f t="shared" si="5"/>
        <v>0</v>
      </c>
      <c r="L55" s="161">
        <f t="shared" si="2"/>
        <v>0</v>
      </c>
      <c r="M55" s="35">
        <f t="shared" si="3"/>
        <v>6.793478260869565E-4</v>
      </c>
      <c r="N55" s="192">
        <v>0</v>
      </c>
    </row>
    <row r="56" spans="1:35" ht="15" thickBot="1" x14ac:dyDescent="0.2">
      <c r="A56" s="193" t="s">
        <v>53</v>
      </c>
      <c r="B56" s="226">
        <v>1215</v>
      </c>
      <c r="C56" s="265">
        <v>1472</v>
      </c>
      <c r="D56" s="226">
        <v>1187</v>
      </c>
      <c r="E56" s="265">
        <v>1453</v>
      </c>
      <c r="F56" s="44">
        <f>B56-D56</f>
        <v>28</v>
      </c>
      <c r="G56" s="146">
        <f>C56-E56</f>
        <v>19</v>
      </c>
      <c r="H56" s="43">
        <v>1169</v>
      </c>
      <c r="I56" s="266">
        <v>1445</v>
      </c>
      <c r="J56" s="44">
        <f>B56-H56</f>
        <v>46</v>
      </c>
      <c r="K56" s="146">
        <f>C56-I56</f>
        <v>27</v>
      </c>
      <c r="L56" s="228">
        <f>IF(ISERROR(K56/I56),0,K56/I56)</f>
        <v>1.8685121107266434E-2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59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7" right="0.7" top="0.75" bottom="0.75" header="0.3" footer="0.3"/>
  <pageSetup paperSize="9" scale="86" fitToWidth="0" orientation="portrait" r:id="rId1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DD937-BD8C-4DB0-B6DA-3105D98A6B99}">
  <dimension ref="A1:AW124"/>
  <sheetViews>
    <sheetView workbookViewId="0">
      <selection activeCell="I6" sqref="I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218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45717</v>
      </c>
      <c r="C2" s="344"/>
      <c r="D2" s="343">
        <v>45689</v>
      </c>
      <c r="E2" s="344"/>
      <c r="F2" s="345" t="s">
        <v>3</v>
      </c>
      <c r="G2" s="346"/>
      <c r="H2" s="343">
        <v>45352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v>0</v>
      </c>
      <c r="G4" s="26">
        <v>0</v>
      </c>
      <c r="H4" s="267">
        <v>1</v>
      </c>
      <c r="I4" s="262">
        <v>1</v>
      </c>
      <c r="J4" s="20">
        <v>0</v>
      </c>
      <c r="K4" s="26">
        <v>0</v>
      </c>
      <c r="L4" s="161">
        <f>IF(ISERROR(K4/I4),0,K4/I4)</f>
        <v>0</v>
      </c>
      <c r="M4" s="29">
        <f>C4/$C$56</f>
        <v>6.8823124569855469E-4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6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v>0</v>
      </c>
      <c r="G5" s="33">
        <v>0</v>
      </c>
      <c r="H5" s="270">
        <v>1</v>
      </c>
      <c r="I5" s="269">
        <v>2</v>
      </c>
      <c r="J5" s="22">
        <v>0</v>
      </c>
      <c r="K5" s="33">
        <v>0</v>
      </c>
      <c r="L5" s="161">
        <f>IF(ISERROR(K5/I5),0,K5/I5)</f>
        <v>0</v>
      </c>
      <c r="M5" s="32">
        <f>C5/$C$56</f>
        <v>1.3764624913971094E-3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19</v>
      </c>
      <c r="AI5" s="163">
        <f>SUMIFS(C4:C55,N4:N55,"1")</f>
        <v>1203</v>
      </c>
      <c r="AJ5" s="163">
        <f>COUNTIFS($C$4:$C$55,"&gt;0",$N$4:$N$55,"=2")</f>
        <v>8</v>
      </c>
      <c r="AK5" s="163">
        <f>SUMIFS($C$4:$C$55,$N$4:$N$55,"2")</f>
        <v>14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21</v>
      </c>
      <c r="AP5" s="163">
        <f>COUNTIFS($N$4:$N$55,"=5",$C$4:$C$55,"&gt;0")</f>
        <v>6</v>
      </c>
      <c r="AQ5" s="163">
        <f>SUMIFS($C$4:$C$55,$N$4:$N$55,"5")</f>
        <v>209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38</v>
      </c>
      <c r="AU5" s="168">
        <f>AI5+AK5+AM5+AO5+AQ5+AS5+1</f>
        <v>1453</v>
      </c>
      <c r="AV5" s="263">
        <v>734</v>
      </c>
      <c r="AW5" s="264">
        <v>719</v>
      </c>
    </row>
    <row r="6" spans="1:49" ht="15" thickBot="1" x14ac:dyDescent="0.2">
      <c r="A6" s="176" t="s">
        <v>84</v>
      </c>
      <c r="B6" s="268">
        <v>3</v>
      </c>
      <c r="C6" s="269">
        <v>3</v>
      </c>
      <c r="D6" s="268">
        <v>3</v>
      </c>
      <c r="E6" s="269">
        <v>3</v>
      </c>
      <c r="F6" s="22">
        <v>0</v>
      </c>
      <c r="G6" s="33">
        <v>0</v>
      </c>
      <c r="H6" s="270">
        <v>3</v>
      </c>
      <c r="I6" s="269">
        <v>3</v>
      </c>
      <c r="J6" s="22">
        <v>0</v>
      </c>
      <c r="K6" s="33">
        <v>0</v>
      </c>
      <c r="L6" s="161">
        <f>IF(ISERROR(K6/I6),0,K6/I6)</f>
        <v>0</v>
      </c>
      <c r="M6" s="35">
        <f>C6/$C$56</f>
        <v>2.0646937370956643E-3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</v>
      </c>
      <c r="AI6" s="59">
        <f>AI5/AU5</f>
        <v>0.82794218857536128</v>
      </c>
      <c r="AJ6" s="60">
        <f>AJ5/AT5</f>
        <v>0.21052631578947367</v>
      </c>
      <c r="AK6" s="60">
        <f>AK5/AU5</f>
        <v>9.635237439779766E-3</v>
      </c>
      <c r="AL6" s="59">
        <f>AL5/AT5</f>
        <v>2.6315789473684209E-2</v>
      </c>
      <c r="AM6" s="59">
        <f>AM5/AU5</f>
        <v>6.8823124569855469E-4</v>
      </c>
      <c r="AN6" s="60">
        <f>AN5/AT5</f>
        <v>5.2631578947368418E-2</v>
      </c>
      <c r="AO6" s="60">
        <f>AO5/AU5</f>
        <v>1.4452856159669649E-2</v>
      </c>
      <c r="AP6" s="59">
        <f>AP5/AT5</f>
        <v>0.15789473684210525</v>
      </c>
      <c r="AQ6" s="59">
        <f>AQ5/AU5</f>
        <v>0.14384033035099794</v>
      </c>
      <c r="AR6" s="60">
        <f>AR5/AT5</f>
        <v>5.2631578947368418E-2</v>
      </c>
      <c r="AS6" s="173">
        <f>AS5/AU5</f>
        <v>2.7529249827942187E-3</v>
      </c>
      <c r="AT6" s="174">
        <f>AH6+AJ6+AL6+AN6+AP6+AR6</f>
        <v>1</v>
      </c>
      <c r="AU6" s="175">
        <f>AI6+AK6+AM6+AO6+AQ6+AS6</f>
        <v>0.99931176875430139</v>
      </c>
      <c r="AV6" s="63">
        <f>AV5/AU5</f>
        <v>0.50516173434273914</v>
      </c>
      <c r="AW6" s="64">
        <f>AW5/AU5</f>
        <v>0.49483826565726086</v>
      </c>
    </row>
    <row r="7" spans="1:49" ht="14.25" x14ac:dyDescent="0.15">
      <c r="A7" s="179" t="s">
        <v>137</v>
      </c>
      <c r="B7" s="268">
        <v>2</v>
      </c>
      <c r="C7" s="269">
        <v>2</v>
      </c>
      <c r="D7" s="268">
        <v>2</v>
      </c>
      <c r="E7" s="269">
        <v>2</v>
      </c>
      <c r="F7" s="22">
        <v>0</v>
      </c>
      <c r="G7" s="33">
        <v>0</v>
      </c>
      <c r="H7" s="270">
        <v>2</v>
      </c>
      <c r="I7" s="269">
        <v>2</v>
      </c>
      <c r="J7" s="22">
        <v>0</v>
      </c>
      <c r="K7" s="33">
        <v>0</v>
      </c>
      <c r="L7" s="161">
        <f t="shared" ref="L7:L55" si="0">IF(ISERROR(K7/I7),0,K7/I7)</f>
        <v>0</v>
      </c>
      <c r="M7" s="35">
        <f t="shared" ref="M7:M55" si="1">C7/$C$56</f>
        <v>1.3764624913971094E-3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>
        <v>1</v>
      </c>
      <c r="E8" s="269">
        <v>2</v>
      </c>
      <c r="F8" s="22">
        <v>0</v>
      </c>
      <c r="G8" s="33">
        <v>0</v>
      </c>
      <c r="H8" s="270">
        <v>0</v>
      </c>
      <c r="I8" s="269">
        <v>0</v>
      </c>
      <c r="J8" s="22">
        <v>1</v>
      </c>
      <c r="K8" s="33">
        <v>2</v>
      </c>
      <c r="L8" s="161">
        <f t="shared" si="0"/>
        <v>0</v>
      </c>
      <c r="M8" s="35">
        <f t="shared" si="1"/>
        <v>1.3764624913971094E-3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118</v>
      </c>
      <c r="C9" s="269">
        <v>198</v>
      </c>
      <c r="D9" s="268">
        <v>117</v>
      </c>
      <c r="E9" s="269">
        <v>196</v>
      </c>
      <c r="F9" s="22">
        <v>1</v>
      </c>
      <c r="G9" s="33">
        <v>2</v>
      </c>
      <c r="H9" s="270">
        <v>132</v>
      </c>
      <c r="I9" s="269">
        <v>220</v>
      </c>
      <c r="J9" s="22">
        <v>-14</v>
      </c>
      <c r="K9" s="33">
        <v>-22</v>
      </c>
      <c r="L9" s="161">
        <f t="shared" si="0"/>
        <v>-0.1</v>
      </c>
      <c r="M9" s="35">
        <f t="shared" si="1"/>
        <v>0.13626978664831382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19</v>
      </c>
      <c r="C10" s="269">
        <v>19</v>
      </c>
      <c r="D10" s="268">
        <v>18</v>
      </c>
      <c r="E10" s="269">
        <v>18</v>
      </c>
      <c r="F10" s="22">
        <v>1</v>
      </c>
      <c r="G10" s="33">
        <v>1</v>
      </c>
      <c r="H10" s="270">
        <v>11</v>
      </c>
      <c r="I10" s="269">
        <v>11</v>
      </c>
      <c r="J10" s="22">
        <v>8</v>
      </c>
      <c r="K10" s="33">
        <v>8</v>
      </c>
      <c r="L10" s="161">
        <f t="shared" si="0"/>
        <v>0.72727272727272729</v>
      </c>
      <c r="M10" s="35">
        <f t="shared" si="1"/>
        <v>1.307639366827254E-2</v>
      </c>
      <c r="N10" s="162">
        <v>1</v>
      </c>
    </row>
    <row r="11" spans="1:49" ht="14.25" x14ac:dyDescent="0.15">
      <c r="A11" s="180" t="s">
        <v>208</v>
      </c>
      <c r="B11" s="268">
        <v>11</v>
      </c>
      <c r="C11" s="269">
        <v>26</v>
      </c>
      <c r="D11" s="268">
        <v>9</v>
      </c>
      <c r="E11" s="269">
        <v>24</v>
      </c>
      <c r="F11" s="22">
        <v>2</v>
      </c>
      <c r="G11" s="33">
        <v>2</v>
      </c>
      <c r="H11" s="270">
        <v>9</v>
      </c>
      <c r="I11" s="269">
        <v>23</v>
      </c>
      <c r="J11" s="22">
        <v>2</v>
      </c>
      <c r="K11" s="33">
        <v>3</v>
      </c>
      <c r="L11" s="161">
        <f t="shared" si="0"/>
        <v>0.13043478260869565</v>
      </c>
      <c r="M11" s="35">
        <f t="shared" si="1"/>
        <v>1.7894012388162423E-2</v>
      </c>
      <c r="N11" s="162">
        <v>1</v>
      </c>
    </row>
    <row r="12" spans="1:49" ht="14.25" x14ac:dyDescent="0.15">
      <c r="A12" s="179" t="s">
        <v>141</v>
      </c>
      <c r="B12" s="268">
        <v>7</v>
      </c>
      <c r="C12" s="269">
        <v>7</v>
      </c>
      <c r="D12" s="268">
        <v>5</v>
      </c>
      <c r="E12" s="269">
        <v>5</v>
      </c>
      <c r="F12" s="22">
        <v>2</v>
      </c>
      <c r="G12" s="33">
        <v>2</v>
      </c>
      <c r="H12" s="270">
        <v>4</v>
      </c>
      <c r="I12" s="269">
        <v>4</v>
      </c>
      <c r="J12" s="22">
        <v>3</v>
      </c>
      <c r="K12" s="33">
        <v>3</v>
      </c>
      <c r="L12" s="161">
        <f t="shared" si="0"/>
        <v>0.75</v>
      </c>
      <c r="M12" s="35">
        <f t="shared" si="1"/>
        <v>4.817618719889883E-3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 t="s">
        <v>217</v>
      </c>
      <c r="E13" s="269" t="s">
        <v>217</v>
      </c>
      <c r="F13" s="22">
        <v>0</v>
      </c>
      <c r="G13" s="33">
        <v>0</v>
      </c>
      <c r="H13" s="270">
        <v>0</v>
      </c>
      <c r="I13" s="269">
        <v>0</v>
      </c>
      <c r="J13" s="22">
        <v>0</v>
      </c>
      <c r="K13" s="33">
        <v>0</v>
      </c>
      <c r="L13" s="161">
        <f t="shared" si="0"/>
        <v>0</v>
      </c>
      <c r="M13" s="35">
        <f t="shared" si="1"/>
        <v>0</v>
      </c>
      <c r="N13" s="162">
        <v>4</v>
      </c>
    </row>
    <row r="14" spans="1:49" ht="14.25" x14ac:dyDescent="0.15">
      <c r="A14" s="179" t="s">
        <v>143</v>
      </c>
      <c r="B14" s="268">
        <v>8</v>
      </c>
      <c r="C14" s="269">
        <v>10</v>
      </c>
      <c r="D14" s="268">
        <v>8</v>
      </c>
      <c r="E14" s="269">
        <v>12</v>
      </c>
      <c r="F14" s="22">
        <v>0</v>
      </c>
      <c r="G14" s="33">
        <v>-2</v>
      </c>
      <c r="H14" s="270">
        <v>5</v>
      </c>
      <c r="I14" s="269">
        <v>9</v>
      </c>
      <c r="J14" s="22">
        <v>3</v>
      </c>
      <c r="K14" s="33">
        <v>1</v>
      </c>
      <c r="L14" s="161">
        <f t="shared" si="0"/>
        <v>0.1111111111111111</v>
      </c>
      <c r="M14" s="35">
        <f t="shared" si="1"/>
        <v>6.8823124569855473E-3</v>
      </c>
      <c r="N14" s="162">
        <v>1</v>
      </c>
    </row>
    <row r="15" spans="1:49" ht="14.25" x14ac:dyDescent="0.15">
      <c r="A15" s="179" t="s">
        <v>144</v>
      </c>
      <c r="B15" s="268">
        <v>204</v>
      </c>
      <c r="C15" s="269">
        <v>255</v>
      </c>
      <c r="D15" s="268">
        <v>202</v>
      </c>
      <c r="E15" s="269">
        <v>252</v>
      </c>
      <c r="F15" s="22">
        <v>2</v>
      </c>
      <c r="G15" s="33">
        <v>3</v>
      </c>
      <c r="H15" s="270">
        <v>196</v>
      </c>
      <c r="I15" s="269">
        <v>242</v>
      </c>
      <c r="J15" s="22">
        <v>8</v>
      </c>
      <c r="K15" s="33">
        <v>13</v>
      </c>
      <c r="L15" s="161">
        <f t="shared" si="0"/>
        <v>5.3719008264462811E-2</v>
      </c>
      <c r="M15" s="35">
        <f t="shared" si="1"/>
        <v>0.17549896765313144</v>
      </c>
      <c r="N15" s="162">
        <v>1</v>
      </c>
    </row>
    <row r="16" spans="1:49" ht="14.25" x14ac:dyDescent="0.15">
      <c r="A16" s="179" t="s">
        <v>73</v>
      </c>
      <c r="B16" s="268">
        <v>86</v>
      </c>
      <c r="C16" s="269">
        <v>87</v>
      </c>
      <c r="D16" s="268">
        <v>86</v>
      </c>
      <c r="E16" s="269">
        <v>87</v>
      </c>
      <c r="F16" s="22">
        <v>0</v>
      </c>
      <c r="G16" s="33">
        <v>0</v>
      </c>
      <c r="H16" s="270">
        <v>98</v>
      </c>
      <c r="I16" s="269">
        <v>102</v>
      </c>
      <c r="J16" s="22">
        <v>-12</v>
      </c>
      <c r="K16" s="33">
        <v>-15</v>
      </c>
      <c r="L16" s="161">
        <f t="shared" si="0"/>
        <v>-0.14705882352941177</v>
      </c>
      <c r="M16" s="35">
        <f t="shared" si="1"/>
        <v>5.9876118375774258E-2</v>
      </c>
      <c r="N16" s="162">
        <v>1</v>
      </c>
    </row>
    <row r="17" spans="1:14" ht="14.25" x14ac:dyDescent="0.15">
      <c r="A17" s="179" t="s">
        <v>145</v>
      </c>
      <c r="B17" s="268" t="s">
        <v>217</v>
      </c>
      <c r="C17" s="269" t="s">
        <v>217</v>
      </c>
      <c r="D17" s="268" t="s">
        <v>217</v>
      </c>
      <c r="E17" s="269" t="s">
        <v>217</v>
      </c>
      <c r="F17" s="22">
        <v>0</v>
      </c>
      <c r="G17" s="33">
        <v>0</v>
      </c>
      <c r="H17" s="270">
        <v>0</v>
      </c>
      <c r="I17" s="269">
        <v>0</v>
      </c>
      <c r="J17" s="22">
        <v>0</v>
      </c>
      <c r="K17" s="33">
        <v>0</v>
      </c>
      <c r="L17" s="161">
        <f t="shared" si="0"/>
        <v>0</v>
      </c>
      <c r="M17" s="35">
        <f t="shared" si="1"/>
        <v>0</v>
      </c>
      <c r="N17" s="162">
        <v>5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v>0</v>
      </c>
      <c r="G18" s="33">
        <v>0</v>
      </c>
      <c r="H18" s="270" t="s">
        <v>217</v>
      </c>
      <c r="I18" s="269" t="s">
        <v>217</v>
      </c>
      <c r="J18" s="22">
        <v>1</v>
      </c>
      <c r="K18" s="33">
        <v>2</v>
      </c>
      <c r="L18" s="161">
        <f t="shared" si="0"/>
        <v>0</v>
      </c>
      <c r="M18" s="35">
        <f t="shared" si="1"/>
        <v>1.3764624913971094E-3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v>0</v>
      </c>
      <c r="G19" s="33">
        <v>0</v>
      </c>
      <c r="H19" s="270">
        <v>1</v>
      </c>
      <c r="I19" s="269">
        <v>1</v>
      </c>
      <c r="J19" s="22">
        <v>0</v>
      </c>
      <c r="K19" s="33">
        <v>0</v>
      </c>
      <c r="L19" s="161">
        <f t="shared" si="0"/>
        <v>0</v>
      </c>
      <c r="M19" s="35">
        <f t="shared" si="1"/>
        <v>6.8823124569855469E-4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v>0</v>
      </c>
      <c r="G20" s="33">
        <v>0</v>
      </c>
      <c r="H20" s="270">
        <v>2</v>
      </c>
      <c r="I20" s="269">
        <v>2</v>
      </c>
      <c r="J20" s="22">
        <v>0</v>
      </c>
      <c r="K20" s="33">
        <v>0</v>
      </c>
      <c r="L20" s="161">
        <f t="shared" si="0"/>
        <v>0</v>
      </c>
      <c r="M20" s="35">
        <f t="shared" si="1"/>
        <v>1.3764624913971094E-3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v>0</v>
      </c>
      <c r="G21" s="33">
        <v>0</v>
      </c>
      <c r="H21" s="270">
        <v>0</v>
      </c>
      <c r="I21" s="269">
        <v>0</v>
      </c>
      <c r="J21" s="22">
        <v>0</v>
      </c>
      <c r="K21" s="33">
        <v>0</v>
      </c>
      <c r="L21" s="161">
        <f t="shared" si="0"/>
        <v>0</v>
      </c>
      <c r="M21" s="35">
        <f t="shared" si="1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v>0</v>
      </c>
      <c r="G22" s="33">
        <v>0</v>
      </c>
      <c r="H22" s="270">
        <v>1</v>
      </c>
      <c r="I22" s="269">
        <v>1</v>
      </c>
      <c r="J22" s="22">
        <v>0</v>
      </c>
      <c r="K22" s="33">
        <v>0</v>
      </c>
      <c r="L22" s="161">
        <f t="shared" si="0"/>
        <v>0</v>
      </c>
      <c r="M22" s="35">
        <f t="shared" si="1"/>
        <v>6.8823124569855469E-4</v>
      </c>
      <c r="N22" s="162">
        <v>3</v>
      </c>
    </row>
    <row r="23" spans="1:14" ht="14.25" x14ac:dyDescent="0.15">
      <c r="A23" s="179" t="s">
        <v>150</v>
      </c>
      <c r="B23" s="268">
        <v>14</v>
      </c>
      <c r="C23" s="269">
        <v>14</v>
      </c>
      <c r="D23" s="268">
        <v>15</v>
      </c>
      <c r="E23" s="269">
        <v>15</v>
      </c>
      <c r="F23" s="22">
        <v>-1</v>
      </c>
      <c r="G23" s="33">
        <v>-1</v>
      </c>
      <c r="H23" s="270">
        <v>15</v>
      </c>
      <c r="I23" s="269">
        <v>15</v>
      </c>
      <c r="J23" s="22">
        <v>-1</v>
      </c>
      <c r="K23" s="33">
        <v>-1</v>
      </c>
      <c r="L23" s="161">
        <f t="shared" si="0"/>
        <v>-6.6666666666666666E-2</v>
      </c>
      <c r="M23" s="35">
        <f t="shared" si="1"/>
        <v>9.635237439779766E-3</v>
      </c>
      <c r="N23" s="162">
        <v>1</v>
      </c>
    </row>
    <row r="24" spans="1:14" ht="14.25" x14ac:dyDescent="0.15">
      <c r="A24" s="181" t="s">
        <v>151</v>
      </c>
      <c r="B24" s="268">
        <v>77</v>
      </c>
      <c r="C24" s="269">
        <v>77</v>
      </c>
      <c r="D24" s="268">
        <v>75</v>
      </c>
      <c r="E24" s="269">
        <v>75</v>
      </c>
      <c r="F24" s="22">
        <v>2</v>
      </c>
      <c r="G24" s="33">
        <v>2</v>
      </c>
      <c r="H24" s="270">
        <v>63</v>
      </c>
      <c r="I24" s="269">
        <v>63</v>
      </c>
      <c r="J24" s="22">
        <v>14</v>
      </c>
      <c r="K24" s="33">
        <v>14</v>
      </c>
      <c r="L24" s="161">
        <f t="shared" si="0"/>
        <v>0.22222222222222221</v>
      </c>
      <c r="M24" s="35">
        <f t="shared" si="1"/>
        <v>5.299380591878871E-2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v>0</v>
      </c>
      <c r="G25" s="33">
        <v>0</v>
      </c>
      <c r="H25" s="270">
        <v>1</v>
      </c>
      <c r="I25" s="269">
        <v>1</v>
      </c>
      <c r="J25" s="22">
        <v>0</v>
      </c>
      <c r="K25" s="33">
        <v>0</v>
      </c>
      <c r="L25" s="161">
        <f t="shared" si="0"/>
        <v>0</v>
      </c>
      <c r="M25" s="35">
        <f t="shared" si="1"/>
        <v>6.8823124569855469E-4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>
        <v>1</v>
      </c>
      <c r="E26" s="269">
        <v>1</v>
      </c>
      <c r="F26" s="22">
        <v>0</v>
      </c>
      <c r="G26" s="33">
        <v>0</v>
      </c>
      <c r="H26" s="270">
        <v>0</v>
      </c>
      <c r="I26" s="269">
        <v>0</v>
      </c>
      <c r="J26" s="22">
        <v>1</v>
      </c>
      <c r="K26" s="33">
        <v>1</v>
      </c>
      <c r="L26" s="161">
        <f t="shared" si="0"/>
        <v>0</v>
      </c>
      <c r="M26" s="35">
        <f t="shared" si="1"/>
        <v>6.8823124569855469E-4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v>0</v>
      </c>
      <c r="G27" s="33">
        <v>0</v>
      </c>
      <c r="H27" s="270">
        <v>1</v>
      </c>
      <c r="I27" s="269">
        <v>1</v>
      </c>
      <c r="J27" s="22">
        <v>0</v>
      </c>
      <c r="K27" s="33">
        <v>0</v>
      </c>
      <c r="L27" s="161">
        <f t="shared" si="0"/>
        <v>0</v>
      </c>
      <c r="M27" s="35">
        <f t="shared" si="1"/>
        <v>6.8823124569855469E-4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v>0</v>
      </c>
      <c r="G28" s="33">
        <v>0</v>
      </c>
      <c r="H28" s="270">
        <v>5</v>
      </c>
      <c r="I28" s="269">
        <v>5</v>
      </c>
      <c r="J28" s="22">
        <v>0</v>
      </c>
      <c r="K28" s="33">
        <v>0</v>
      </c>
      <c r="L28" s="161">
        <f t="shared" si="0"/>
        <v>0</v>
      </c>
      <c r="M28" s="35">
        <f t="shared" si="1"/>
        <v>3.4411562284927736E-3</v>
      </c>
      <c r="N28" s="162">
        <v>1</v>
      </c>
    </row>
    <row r="29" spans="1:14" ht="14.25" x14ac:dyDescent="0.15">
      <c r="A29" s="179" t="s">
        <v>155</v>
      </c>
      <c r="B29" s="268">
        <v>106</v>
      </c>
      <c r="C29" s="269">
        <v>117</v>
      </c>
      <c r="D29" s="268">
        <v>109</v>
      </c>
      <c r="E29" s="269">
        <v>120</v>
      </c>
      <c r="F29" s="22">
        <v>-3</v>
      </c>
      <c r="G29" s="33">
        <v>-3</v>
      </c>
      <c r="H29" s="270">
        <v>107</v>
      </c>
      <c r="I29" s="269">
        <v>120</v>
      </c>
      <c r="J29" s="22">
        <v>-1</v>
      </c>
      <c r="K29" s="33">
        <v>-3</v>
      </c>
      <c r="L29" s="161">
        <f t="shared" si="0"/>
        <v>-2.5000000000000001E-2</v>
      </c>
      <c r="M29" s="35">
        <f t="shared" si="1"/>
        <v>8.0523055746730895E-2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v>0</v>
      </c>
      <c r="G30" s="33">
        <v>0</v>
      </c>
      <c r="H30" s="270">
        <v>5</v>
      </c>
      <c r="I30" s="269">
        <v>5</v>
      </c>
      <c r="J30" s="22">
        <v>0</v>
      </c>
      <c r="K30" s="33">
        <v>0</v>
      </c>
      <c r="L30" s="161">
        <f t="shared" si="0"/>
        <v>0</v>
      </c>
      <c r="M30" s="35">
        <f t="shared" si="1"/>
        <v>3.4411562284927736E-3</v>
      </c>
      <c r="N30" s="162">
        <v>1</v>
      </c>
    </row>
    <row r="31" spans="1:14" ht="14.25" x14ac:dyDescent="0.15">
      <c r="A31" s="179" t="s">
        <v>157</v>
      </c>
      <c r="B31" s="268" t="s">
        <v>217</v>
      </c>
      <c r="C31" s="269" t="s">
        <v>217</v>
      </c>
      <c r="D31" s="268" t="s">
        <v>217</v>
      </c>
      <c r="E31" s="269" t="s">
        <v>217</v>
      </c>
      <c r="F31" s="22">
        <v>0</v>
      </c>
      <c r="G31" s="33">
        <v>0</v>
      </c>
      <c r="H31" s="270">
        <v>0</v>
      </c>
      <c r="I31" s="269">
        <v>0</v>
      </c>
      <c r="J31" s="22">
        <v>0</v>
      </c>
      <c r="K31" s="33">
        <v>0</v>
      </c>
      <c r="L31" s="161">
        <f t="shared" si="0"/>
        <v>0</v>
      </c>
      <c r="M31" s="35">
        <f t="shared" si="1"/>
        <v>0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>
        <v>1</v>
      </c>
      <c r="E32" s="269">
        <v>1</v>
      </c>
      <c r="F32" s="22">
        <v>0</v>
      </c>
      <c r="G32" s="33">
        <v>0</v>
      </c>
      <c r="H32" s="270">
        <v>0</v>
      </c>
      <c r="I32" s="269">
        <v>0</v>
      </c>
      <c r="J32" s="22">
        <v>1</v>
      </c>
      <c r="K32" s="33">
        <v>1</v>
      </c>
      <c r="L32" s="161">
        <f t="shared" si="0"/>
        <v>0</v>
      </c>
      <c r="M32" s="35">
        <f t="shared" si="1"/>
        <v>6.8823124569855469E-4</v>
      </c>
      <c r="N32" s="162">
        <v>1</v>
      </c>
    </row>
    <row r="33" spans="1:14" ht="14.25" x14ac:dyDescent="0.15">
      <c r="A33" s="179" t="s">
        <v>159</v>
      </c>
      <c r="B33" s="268">
        <v>6</v>
      </c>
      <c r="C33" s="269">
        <v>9</v>
      </c>
      <c r="D33" s="268">
        <v>4</v>
      </c>
      <c r="E33" s="269">
        <v>9</v>
      </c>
      <c r="F33" s="22">
        <v>2</v>
      </c>
      <c r="G33" s="33">
        <v>0</v>
      </c>
      <c r="H33" s="270">
        <v>6</v>
      </c>
      <c r="I33" s="269">
        <v>11</v>
      </c>
      <c r="J33" s="22">
        <v>0</v>
      </c>
      <c r="K33" s="33">
        <v>-2</v>
      </c>
      <c r="L33" s="161">
        <f t="shared" si="0"/>
        <v>-0.18181818181818182</v>
      </c>
      <c r="M33" s="35">
        <f t="shared" si="1"/>
        <v>6.1940812112869928E-3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v>0</v>
      </c>
      <c r="G34" s="33">
        <v>0</v>
      </c>
      <c r="H34" s="270">
        <v>1</v>
      </c>
      <c r="I34" s="269">
        <v>1</v>
      </c>
      <c r="J34" s="22">
        <v>0</v>
      </c>
      <c r="K34" s="33">
        <v>0</v>
      </c>
      <c r="L34" s="161">
        <f t="shared" si="0"/>
        <v>0</v>
      </c>
      <c r="M34" s="35">
        <f t="shared" si="1"/>
        <v>6.8823124569855469E-4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v>0</v>
      </c>
      <c r="G35" s="33">
        <v>0</v>
      </c>
      <c r="H35" s="270">
        <v>0</v>
      </c>
      <c r="I35" s="269">
        <v>0</v>
      </c>
      <c r="J35" s="22">
        <v>0</v>
      </c>
      <c r="K35" s="33">
        <v>0</v>
      </c>
      <c r="L35" s="161">
        <f t="shared" si="0"/>
        <v>0</v>
      </c>
      <c r="M35" s="35">
        <f t="shared" si="1"/>
        <v>0</v>
      </c>
      <c r="N35" s="162">
        <v>5</v>
      </c>
    </row>
    <row r="36" spans="1:14" ht="14.25" x14ac:dyDescent="0.15">
      <c r="A36" s="179" t="s">
        <v>162</v>
      </c>
      <c r="B36" s="268">
        <v>27</v>
      </c>
      <c r="C36" s="269">
        <v>41</v>
      </c>
      <c r="D36" s="268">
        <v>26</v>
      </c>
      <c r="E36" s="269">
        <v>40</v>
      </c>
      <c r="F36" s="22">
        <v>1</v>
      </c>
      <c r="G36" s="33">
        <v>1</v>
      </c>
      <c r="H36" s="270">
        <v>25</v>
      </c>
      <c r="I36" s="269">
        <v>38</v>
      </c>
      <c r="J36" s="22">
        <v>2</v>
      </c>
      <c r="K36" s="33">
        <v>3</v>
      </c>
      <c r="L36" s="161">
        <f t="shared" si="0"/>
        <v>7.8947368421052627E-2</v>
      </c>
      <c r="M36" s="35">
        <f t="shared" si="1"/>
        <v>2.8217481073640742E-2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v>0</v>
      </c>
      <c r="G37" s="33">
        <v>0</v>
      </c>
      <c r="H37" s="270">
        <v>0</v>
      </c>
      <c r="I37" s="269">
        <v>4</v>
      </c>
      <c r="J37" s="22">
        <v>0</v>
      </c>
      <c r="K37" s="33">
        <v>0</v>
      </c>
      <c r="L37" s="161">
        <f t="shared" si="0"/>
        <v>0</v>
      </c>
      <c r="M37" s="35">
        <f t="shared" si="1"/>
        <v>2.7529249827942187E-3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v>0</v>
      </c>
      <c r="G38" s="33">
        <v>0</v>
      </c>
      <c r="H38" s="270">
        <v>2</v>
      </c>
      <c r="I38" s="269">
        <v>2</v>
      </c>
      <c r="J38" s="22">
        <v>0</v>
      </c>
      <c r="K38" s="33">
        <v>0</v>
      </c>
      <c r="L38" s="161">
        <f t="shared" si="0"/>
        <v>0</v>
      </c>
      <c r="M38" s="35">
        <f t="shared" si="1"/>
        <v>1.3764624913971094E-3</v>
      </c>
      <c r="N38" s="162">
        <v>5</v>
      </c>
    </row>
    <row r="39" spans="1:14" ht="14.25" x14ac:dyDescent="0.15">
      <c r="A39" s="179" t="s">
        <v>165</v>
      </c>
      <c r="B39" s="268">
        <v>284</v>
      </c>
      <c r="C39" s="269">
        <v>350</v>
      </c>
      <c r="D39" s="268">
        <v>276</v>
      </c>
      <c r="E39" s="269">
        <v>343</v>
      </c>
      <c r="F39" s="22">
        <v>8</v>
      </c>
      <c r="G39" s="33">
        <v>7</v>
      </c>
      <c r="H39" s="270">
        <v>273</v>
      </c>
      <c r="I39" s="269">
        <v>335</v>
      </c>
      <c r="J39" s="22">
        <v>11</v>
      </c>
      <c r="K39" s="33">
        <v>15</v>
      </c>
      <c r="L39" s="161">
        <f t="shared" si="0"/>
        <v>4.4776119402985072E-2</v>
      </c>
      <c r="M39" s="35">
        <f t="shared" si="1"/>
        <v>0.24088093599449414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v>0</v>
      </c>
      <c r="G40" s="33">
        <v>0</v>
      </c>
      <c r="H40" s="270">
        <v>0</v>
      </c>
      <c r="I40" s="269">
        <v>0</v>
      </c>
      <c r="J40" s="22">
        <v>0</v>
      </c>
      <c r="K40" s="33">
        <v>0</v>
      </c>
      <c r="L40" s="161">
        <f t="shared" si="0"/>
        <v>0</v>
      </c>
      <c r="M40" s="35">
        <f t="shared" si="1"/>
        <v>0</v>
      </c>
      <c r="N40" s="162">
        <v>2</v>
      </c>
    </row>
    <row r="41" spans="1:14" ht="14.25" x14ac:dyDescent="0.15">
      <c r="A41" s="179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v>0</v>
      </c>
      <c r="G41" s="33">
        <v>0</v>
      </c>
      <c r="H41" s="270">
        <v>1</v>
      </c>
      <c r="I41" s="269">
        <v>1</v>
      </c>
      <c r="J41" s="22">
        <v>0</v>
      </c>
      <c r="K41" s="33">
        <v>0</v>
      </c>
      <c r="L41" s="161">
        <f t="shared" si="0"/>
        <v>0</v>
      </c>
      <c r="M41" s="35">
        <f t="shared" si="1"/>
        <v>6.8823124569855469E-4</v>
      </c>
      <c r="N41" s="162">
        <v>2</v>
      </c>
    </row>
    <row r="42" spans="1:14" ht="14.25" x14ac:dyDescent="0.15">
      <c r="A42" s="179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v>0</v>
      </c>
      <c r="G42" s="33">
        <v>0</v>
      </c>
      <c r="H42" s="270">
        <v>0</v>
      </c>
      <c r="I42" s="269">
        <v>0</v>
      </c>
      <c r="J42" s="22">
        <v>0</v>
      </c>
      <c r="K42" s="33">
        <v>0</v>
      </c>
      <c r="L42" s="161">
        <f t="shared" si="0"/>
        <v>0</v>
      </c>
      <c r="M42" s="35">
        <f t="shared" si="1"/>
        <v>0</v>
      </c>
      <c r="N42" s="162">
        <v>2</v>
      </c>
    </row>
    <row r="43" spans="1:14" ht="14.25" x14ac:dyDescent="0.15">
      <c r="A43" s="179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v>0</v>
      </c>
      <c r="G43" s="33">
        <v>0</v>
      </c>
      <c r="H43" s="270">
        <v>0</v>
      </c>
      <c r="I43" s="269">
        <v>0</v>
      </c>
      <c r="J43" s="22">
        <v>0</v>
      </c>
      <c r="K43" s="33">
        <v>0</v>
      </c>
      <c r="L43" s="161">
        <f t="shared" si="0"/>
        <v>0</v>
      </c>
      <c r="M43" s="35">
        <f t="shared" si="1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v>0</v>
      </c>
      <c r="G44" s="33">
        <v>0</v>
      </c>
      <c r="H44" s="270">
        <v>1</v>
      </c>
      <c r="I44" s="269">
        <v>1</v>
      </c>
      <c r="J44" s="22">
        <v>0</v>
      </c>
      <c r="K44" s="33">
        <v>0</v>
      </c>
      <c r="L44" s="161">
        <f t="shared" si="0"/>
        <v>0</v>
      </c>
      <c r="M44" s="35">
        <f t="shared" si="1"/>
        <v>6.8823124569855469E-4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v>0</v>
      </c>
      <c r="G45" s="33">
        <v>0</v>
      </c>
      <c r="H45" s="270">
        <v>0</v>
      </c>
      <c r="I45" s="269">
        <v>0</v>
      </c>
      <c r="J45" s="22">
        <v>0</v>
      </c>
      <c r="K45" s="33">
        <v>0</v>
      </c>
      <c r="L45" s="161">
        <f t="shared" si="0"/>
        <v>0</v>
      </c>
      <c r="M45" s="35">
        <f t="shared" si="1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v>0</v>
      </c>
      <c r="G46" s="33">
        <v>0</v>
      </c>
      <c r="H46" s="270">
        <v>0</v>
      </c>
      <c r="I46" s="269">
        <v>0</v>
      </c>
      <c r="J46" s="22">
        <v>0</v>
      </c>
      <c r="K46" s="33">
        <v>0</v>
      </c>
      <c r="L46" s="161">
        <f t="shared" si="0"/>
        <v>0</v>
      </c>
      <c r="M46" s="35">
        <f t="shared" si="1"/>
        <v>0</v>
      </c>
      <c r="N46" s="162">
        <v>1</v>
      </c>
    </row>
    <row r="47" spans="1:14" ht="14.25" x14ac:dyDescent="0.15">
      <c r="A47" s="179" t="s">
        <v>172</v>
      </c>
      <c r="B47" s="268">
        <v>23</v>
      </c>
      <c r="C47" s="269">
        <v>25</v>
      </c>
      <c r="D47" s="268">
        <v>24</v>
      </c>
      <c r="E47" s="269">
        <v>26</v>
      </c>
      <c r="F47" s="22">
        <v>-1</v>
      </c>
      <c r="G47" s="33">
        <v>-1</v>
      </c>
      <c r="H47" s="270">
        <v>20</v>
      </c>
      <c r="I47" s="269">
        <v>22</v>
      </c>
      <c r="J47" s="22">
        <v>3</v>
      </c>
      <c r="K47" s="33">
        <v>3</v>
      </c>
      <c r="L47" s="161">
        <f t="shared" si="0"/>
        <v>0.13636363636363635</v>
      </c>
      <c r="M47" s="35">
        <f t="shared" si="1"/>
        <v>1.7205781142463867E-2</v>
      </c>
      <c r="N47" s="162">
        <v>1</v>
      </c>
    </row>
    <row r="48" spans="1:14" ht="14.25" x14ac:dyDescent="0.15">
      <c r="A48" s="180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v>0</v>
      </c>
      <c r="G48" s="33">
        <v>0</v>
      </c>
      <c r="H48" s="270">
        <v>0</v>
      </c>
      <c r="I48" s="269">
        <v>0</v>
      </c>
      <c r="J48" s="22">
        <v>0</v>
      </c>
      <c r="K48" s="33">
        <v>0</v>
      </c>
      <c r="L48" s="161">
        <f t="shared" si="0"/>
        <v>0</v>
      </c>
      <c r="M48" s="35">
        <f t="shared" si="1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v>0</v>
      </c>
      <c r="G49" s="33">
        <v>0</v>
      </c>
      <c r="H49" s="270">
        <v>6</v>
      </c>
      <c r="I49" s="269">
        <v>6</v>
      </c>
      <c r="J49" s="22">
        <v>-2</v>
      </c>
      <c r="K49" s="33">
        <v>-2</v>
      </c>
      <c r="L49" s="161">
        <f t="shared" si="0"/>
        <v>-0.33333333333333331</v>
      </c>
      <c r="M49" s="35">
        <f t="shared" si="1"/>
        <v>2.7529249827942187E-3</v>
      </c>
      <c r="N49" s="162">
        <v>2</v>
      </c>
    </row>
    <row r="50" spans="1:35" ht="14.25" x14ac:dyDescent="0.15">
      <c r="A50" s="179" t="s">
        <v>175</v>
      </c>
      <c r="B50" s="268">
        <v>19</v>
      </c>
      <c r="C50" s="269">
        <v>20</v>
      </c>
      <c r="D50" s="268">
        <v>19</v>
      </c>
      <c r="E50" s="269">
        <v>20</v>
      </c>
      <c r="F50" s="22">
        <v>0</v>
      </c>
      <c r="G50" s="33">
        <v>0</v>
      </c>
      <c r="H50" s="270">
        <v>18</v>
      </c>
      <c r="I50" s="269">
        <v>25</v>
      </c>
      <c r="J50" s="22">
        <v>1</v>
      </c>
      <c r="K50" s="33">
        <v>-5</v>
      </c>
      <c r="L50" s="161">
        <f t="shared" si="0"/>
        <v>-0.2</v>
      </c>
      <c r="M50" s="35">
        <f t="shared" si="1"/>
        <v>1.3764624913971095E-2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v>0</v>
      </c>
      <c r="G51" s="33">
        <v>0</v>
      </c>
      <c r="H51" s="270">
        <v>0</v>
      </c>
      <c r="I51" s="269">
        <v>0</v>
      </c>
      <c r="J51" s="22">
        <v>0</v>
      </c>
      <c r="K51" s="33">
        <v>0</v>
      </c>
      <c r="L51" s="161">
        <f t="shared" si="0"/>
        <v>0</v>
      </c>
      <c r="M51" s="35">
        <f t="shared" si="1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v>0</v>
      </c>
      <c r="G52" s="33">
        <v>0</v>
      </c>
      <c r="H52" s="270">
        <v>0</v>
      </c>
      <c r="I52" s="269">
        <v>0</v>
      </c>
      <c r="J52" s="22">
        <v>0</v>
      </c>
      <c r="K52" s="33">
        <v>0</v>
      </c>
      <c r="L52" s="161">
        <f t="shared" si="0"/>
        <v>0</v>
      </c>
      <c r="M52" s="35">
        <f t="shared" si="1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v>0</v>
      </c>
      <c r="G53" s="33">
        <v>0</v>
      </c>
      <c r="H53" s="270">
        <v>1</v>
      </c>
      <c r="I53" s="269">
        <v>1</v>
      </c>
      <c r="J53" s="22">
        <v>0</v>
      </c>
      <c r="K53" s="33">
        <v>0</v>
      </c>
      <c r="L53" s="161">
        <f t="shared" si="0"/>
        <v>0</v>
      </c>
      <c r="M53" s="35">
        <f t="shared" si="1"/>
        <v>6.8823124569855469E-4</v>
      </c>
      <c r="N53" s="162">
        <v>5</v>
      </c>
    </row>
    <row r="54" spans="1:35" ht="14.25" x14ac:dyDescent="0.15">
      <c r="A54" s="179" t="s">
        <v>178</v>
      </c>
      <c r="B54" s="268">
        <v>140</v>
      </c>
      <c r="C54" s="269">
        <v>153</v>
      </c>
      <c r="D54" s="268">
        <v>141</v>
      </c>
      <c r="E54" s="269">
        <v>155</v>
      </c>
      <c r="F54" s="22">
        <v>-1</v>
      </c>
      <c r="G54" s="33">
        <v>-2</v>
      </c>
      <c r="H54" s="270">
        <v>132</v>
      </c>
      <c r="I54" s="269">
        <v>147</v>
      </c>
      <c r="J54" s="22">
        <v>8</v>
      </c>
      <c r="K54" s="33">
        <v>6</v>
      </c>
      <c r="L54" s="161">
        <f t="shared" si="0"/>
        <v>4.0816326530612242E-2</v>
      </c>
      <c r="M54" s="35">
        <f t="shared" si="1"/>
        <v>0.10529938059187888</v>
      </c>
      <c r="N54" s="187">
        <v>1</v>
      </c>
    </row>
    <row r="55" spans="1:35" ht="15" thickBot="1" x14ac:dyDescent="0.2">
      <c r="A55" s="271" t="s">
        <v>88</v>
      </c>
      <c r="B55" s="272">
        <v>1</v>
      </c>
      <c r="C55" s="273">
        <v>1</v>
      </c>
      <c r="D55" s="272">
        <v>1</v>
      </c>
      <c r="E55" s="273">
        <v>1</v>
      </c>
      <c r="F55" s="274">
        <v>0</v>
      </c>
      <c r="G55" s="275">
        <v>0</v>
      </c>
      <c r="H55" s="276">
        <v>1</v>
      </c>
      <c r="I55" s="273">
        <v>1</v>
      </c>
      <c r="J55" s="274">
        <v>0</v>
      </c>
      <c r="K55" s="275">
        <v>0</v>
      </c>
      <c r="L55" s="161">
        <f t="shared" si="0"/>
        <v>0</v>
      </c>
      <c r="M55" s="35">
        <f t="shared" si="1"/>
        <v>6.8823124569855469E-4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1187</v>
      </c>
      <c r="C56" s="265">
        <f>SUM(C4:C55)</f>
        <v>1453</v>
      </c>
      <c r="D56" s="226">
        <f>SUM(D4:D55)</f>
        <v>1172</v>
      </c>
      <c r="E56" s="265">
        <f>SUM(E4:E55)</f>
        <v>1442</v>
      </c>
      <c r="F56" s="44">
        <f>B56-D56</f>
        <v>15</v>
      </c>
      <c r="G56" s="146">
        <f>C56-E56</f>
        <v>11</v>
      </c>
      <c r="H56" s="43">
        <f>SUM(H4:H55)</f>
        <v>1150</v>
      </c>
      <c r="I56" s="266">
        <f>SUM(I4:I55)</f>
        <v>1428</v>
      </c>
      <c r="J56" s="44">
        <f>B56-H56</f>
        <v>37</v>
      </c>
      <c r="K56" s="146">
        <f>C56-I56</f>
        <v>25</v>
      </c>
      <c r="L56" s="228">
        <f>IF(ISERROR(K56/I56),0,K56/I56)</f>
        <v>1.7507002801120448E-2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J3:AK3"/>
    <mergeCell ref="AL3:AM3"/>
    <mergeCell ref="AN3:AO3"/>
    <mergeCell ref="AP3:AQ3"/>
    <mergeCell ref="AR3:AS3"/>
    <mergeCell ref="AT3:AU3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</mergeCells>
  <phoneticPr fontId="15"/>
  <pageMargins left="0.7" right="0.7" top="0.75" bottom="0.75" header="0.3" footer="0.3"/>
  <drawing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FC6F2-EC4C-4F71-ADC8-D0F3E29BDF62}">
  <dimension ref="A1:AW124"/>
  <sheetViews>
    <sheetView topLeftCell="A19" workbookViewId="0">
      <selection activeCell="G46" sqref="G4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216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45689</v>
      </c>
      <c r="C2" s="344"/>
      <c r="D2" s="343">
        <v>45658</v>
      </c>
      <c r="E2" s="344"/>
      <c r="F2" s="345" t="s">
        <v>3</v>
      </c>
      <c r="G2" s="346"/>
      <c r="H2" s="343">
        <v>45323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267">
        <v>1</v>
      </c>
      <c r="I4" s="262">
        <v>1</v>
      </c>
      <c r="J4" s="27">
        <f t="shared" ref="J4:K19" si="1">B4-H4</f>
        <v>0</v>
      </c>
      <c r="K4" s="28">
        <f t="shared" si="1"/>
        <v>0</v>
      </c>
      <c r="L4" s="161">
        <f>IF(ISERROR(K4/I4),0,K4/I4)</f>
        <v>0</v>
      </c>
      <c r="M4" s="29">
        <f>C4/$C$56</f>
        <v>6.9348127600554787E-4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268">
        <v>1</v>
      </c>
      <c r="C5" s="269">
        <v>2</v>
      </c>
      <c r="D5" s="268">
        <v>1</v>
      </c>
      <c r="E5" s="269">
        <v>2</v>
      </c>
      <c r="F5" s="21">
        <f t="shared" si="0"/>
        <v>0</v>
      </c>
      <c r="G5" s="30">
        <f t="shared" si="0"/>
        <v>0</v>
      </c>
      <c r="H5" s="270">
        <v>1</v>
      </c>
      <c r="I5" s="269">
        <v>2</v>
      </c>
      <c r="J5" s="21">
        <f t="shared" si="1"/>
        <v>0</v>
      </c>
      <c r="K5" s="31">
        <f t="shared" si="1"/>
        <v>0</v>
      </c>
      <c r="L5" s="161">
        <f>IF(ISERROR(K5/I5),0,K5/I5)</f>
        <v>0</v>
      </c>
      <c r="M5" s="32">
        <f>C5/$C$56</f>
        <v>1.3869625520110957E-3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19</v>
      </c>
      <c r="AI5" s="163">
        <f>SUMIFS(C4:C55,N4:N55,"1")</f>
        <v>1194</v>
      </c>
      <c r="AJ5" s="163">
        <f>COUNTIFS($C$4:$C$55,"&gt;0",$N$4:$N$55,"=2")</f>
        <v>8</v>
      </c>
      <c r="AK5" s="163">
        <f>SUMIFS($C$4:$C$55,$N$4:$N$55,"2")</f>
        <v>14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21</v>
      </c>
      <c r="AP5" s="163">
        <f>COUNTIFS($N$4:$N$55,"=5",$C$4:$C$55,"&gt;0")</f>
        <v>6</v>
      </c>
      <c r="AQ5" s="163">
        <f>SUMIFS($C$4:$C$55,$N$4:$N$55,"5")</f>
        <v>207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38</v>
      </c>
      <c r="AU5" s="168">
        <f>AI5+AK5+AM5+AO5+AQ5+AS5+1</f>
        <v>1442</v>
      </c>
      <c r="AV5" s="263">
        <v>718</v>
      </c>
      <c r="AW5" s="264">
        <v>724</v>
      </c>
    </row>
    <row r="6" spans="1:49" ht="15" thickBot="1" x14ac:dyDescent="0.2">
      <c r="A6" s="176" t="s">
        <v>84</v>
      </c>
      <c r="B6" s="268">
        <v>3</v>
      </c>
      <c r="C6" s="269">
        <v>3</v>
      </c>
      <c r="D6" s="268">
        <v>3</v>
      </c>
      <c r="E6" s="269">
        <v>3</v>
      </c>
      <c r="F6" s="22">
        <f t="shared" si="0"/>
        <v>0</v>
      </c>
      <c r="G6" s="33">
        <f t="shared" si="0"/>
        <v>0</v>
      </c>
      <c r="H6" s="270">
        <v>3</v>
      </c>
      <c r="I6" s="269">
        <v>3</v>
      </c>
      <c r="J6" s="22">
        <f t="shared" si="1"/>
        <v>0</v>
      </c>
      <c r="K6" s="34">
        <f t="shared" si="1"/>
        <v>0</v>
      </c>
      <c r="L6" s="161">
        <f>IF(ISERROR(K6/I6),0,K6/I6)</f>
        <v>0</v>
      </c>
      <c r="M6" s="35">
        <f>C6/$C$56</f>
        <v>2.0804438280166435E-3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</v>
      </c>
      <c r="AI6" s="59">
        <f>AI5/AU5</f>
        <v>0.8280166435506241</v>
      </c>
      <c r="AJ6" s="60">
        <f>AJ5/AT5</f>
        <v>0.21052631578947367</v>
      </c>
      <c r="AK6" s="60">
        <f>AK5/AU5</f>
        <v>9.7087378640776691E-3</v>
      </c>
      <c r="AL6" s="59">
        <f>AL5/AT5</f>
        <v>2.6315789473684209E-2</v>
      </c>
      <c r="AM6" s="59">
        <f>AM5/AU5</f>
        <v>6.9348127600554787E-4</v>
      </c>
      <c r="AN6" s="60">
        <f>AN5/AT5</f>
        <v>5.2631578947368418E-2</v>
      </c>
      <c r="AO6" s="60">
        <f>AO5/AU5</f>
        <v>1.4563106796116505E-2</v>
      </c>
      <c r="AP6" s="59">
        <f>AP5/AT5</f>
        <v>0.15789473684210525</v>
      </c>
      <c r="AQ6" s="59">
        <f>AQ5/AU5</f>
        <v>0.1435506241331484</v>
      </c>
      <c r="AR6" s="60">
        <f>AR5/AT5</f>
        <v>5.2631578947368418E-2</v>
      </c>
      <c r="AS6" s="173">
        <f>AS5/AU5</f>
        <v>2.7739251040221915E-3</v>
      </c>
      <c r="AT6" s="174">
        <f>AH6+AJ6+AL6+AN6+AP6+AR6</f>
        <v>1</v>
      </c>
      <c r="AU6" s="175">
        <f>AI6+AK6+AM6+AO6+AQ6+AS6</f>
        <v>0.99930651872399445</v>
      </c>
      <c r="AV6" s="63">
        <f>AV5/AU5</f>
        <v>0.49791955617198336</v>
      </c>
      <c r="AW6" s="64">
        <f>AW5/AU5</f>
        <v>0.50208044382801664</v>
      </c>
    </row>
    <row r="7" spans="1:49" ht="14.25" x14ac:dyDescent="0.15">
      <c r="A7" s="179" t="s">
        <v>137</v>
      </c>
      <c r="B7" s="268">
        <v>2</v>
      </c>
      <c r="C7" s="269">
        <v>2</v>
      </c>
      <c r="D7" s="268">
        <v>2</v>
      </c>
      <c r="E7" s="269">
        <v>2</v>
      </c>
      <c r="F7" s="22">
        <f t="shared" si="0"/>
        <v>0</v>
      </c>
      <c r="G7" s="33">
        <f t="shared" si="0"/>
        <v>0</v>
      </c>
      <c r="H7" s="270">
        <v>2</v>
      </c>
      <c r="I7" s="269">
        <v>2</v>
      </c>
      <c r="J7" s="22">
        <f t="shared" si="1"/>
        <v>0</v>
      </c>
      <c r="K7" s="34">
        <f t="shared" si="1"/>
        <v>0</v>
      </c>
      <c r="L7" s="161">
        <f t="shared" ref="L7:L55" si="2">IF(ISERROR(K7/I7),0,K7/I7)</f>
        <v>0</v>
      </c>
      <c r="M7" s="35">
        <f t="shared" ref="M7:M55" si="3">C7/$C$56</f>
        <v>1.3869625520110957E-3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1</v>
      </c>
      <c r="C8" s="269">
        <v>2</v>
      </c>
      <c r="D8" s="268" t="s">
        <v>217</v>
      </c>
      <c r="E8" s="269" t="s">
        <v>217</v>
      </c>
      <c r="F8" s="22">
        <f t="shared" si="0"/>
        <v>1</v>
      </c>
      <c r="G8" s="33">
        <f t="shared" si="0"/>
        <v>2</v>
      </c>
      <c r="H8" s="270">
        <v>1</v>
      </c>
      <c r="I8" s="269">
        <v>1</v>
      </c>
      <c r="J8" s="22">
        <f t="shared" si="1"/>
        <v>0</v>
      </c>
      <c r="K8" s="34">
        <f t="shared" si="1"/>
        <v>1</v>
      </c>
      <c r="L8" s="161">
        <f t="shared" si="2"/>
        <v>1</v>
      </c>
      <c r="M8" s="35">
        <f t="shared" si="3"/>
        <v>1.3869625520110957E-3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117</v>
      </c>
      <c r="C9" s="269">
        <v>196</v>
      </c>
      <c r="D9" s="268">
        <v>115</v>
      </c>
      <c r="E9" s="269">
        <v>194</v>
      </c>
      <c r="F9" s="22">
        <f t="shared" si="0"/>
        <v>2</v>
      </c>
      <c r="G9" s="33">
        <f t="shared" si="0"/>
        <v>2</v>
      </c>
      <c r="H9" s="270">
        <v>133</v>
      </c>
      <c r="I9" s="269">
        <v>225</v>
      </c>
      <c r="J9" s="22">
        <f t="shared" si="1"/>
        <v>-16</v>
      </c>
      <c r="K9" s="34">
        <f t="shared" si="1"/>
        <v>-29</v>
      </c>
      <c r="L9" s="161">
        <f t="shared" si="2"/>
        <v>-0.12888888888888889</v>
      </c>
      <c r="M9" s="35">
        <f t="shared" si="3"/>
        <v>0.13592233009708737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18</v>
      </c>
      <c r="C10" s="269">
        <v>18</v>
      </c>
      <c r="D10" s="268">
        <v>18</v>
      </c>
      <c r="E10" s="269">
        <v>18</v>
      </c>
      <c r="F10" s="22">
        <f t="shared" si="0"/>
        <v>0</v>
      </c>
      <c r="G10" s="33">
        <f t="shared" si="0"/>
        <v>0</v>
      </c>
      <c r="H10" s="270">
        <v>11</v>
      </c>
      <c r="I10" s="269">
        <v>11</v>
      </c>
      <c r="J10" s="22">
        <f t="shared" si="1"/>
        <v>7</v>
      </c>
      <c r="K10" s="34">
        <f t="shared" si="1"/>
        <v>7</v>
      </c>
      <c r="L10" s="161">
        <f t="shared" si="2"/>
        <v>0.63636363636363635</v>
      </c>
      <c r="M10" s="35">
        <f t="shared" si="3"/>
        <v>1.2482662968099861E-2</v>
      </c>
      <c r="N10" s="162">
        <v>1</v>
      </c>
    </row>
    <row r="11" spans="1:49" ht="14.25" x14ac:dyDescent="0.15">
      <c r="A11" s="180" t="s">
        <v>208</v>
      </c>
      <c r="B11" s="268">
        <v>9</v>
      </c>
      <c r="C11" s="269">
        <v>24</v>
      </c>
      <c r="D11" s="268">
        <v>9</v>
      </c>
      <c r="E11" s="269">
        <v>24</v>
      </c>
      <c r="F11" s="22">
        <f t="shared" si="0"/>
        <v>0</v>
      </c>
      <c r="G11" s="33">
        <f t="shared" si="0"/>
        <v>0</v>
      </c>
      <c r="H11" s="270">
        <v>9</v>
      </c>
      <c r="I11" s="269">
        <v>23</v>
      </c>
      <c r="J11" s="22">
        <f t="shared" si="1"/>
        <v>0</v>
      </c>
      <c r="K11" s="34">
        <f t="shared" si="1"/>
        <v>1</v>
      </c>
      <c r="L11" s="161">
        <f t="shared" si="2"/>
        <v>4.3478260869565216E-2</v>
      </c>
      <c r="M11" s="35">
        <f t="shared" si="3"/>
        <v>1.6643550624133148E-2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5</v>
      </c>
      <c r="E12" s="269">
        <v>5</v>
      </c>
      <c r="F12" s="22">
        <f t="shared" si="0"/>
        <v>0</v>
      </c>
      <c r="G12" s="33">
        <f t="shared" si="0"/>
        <v>0</v>
      </c>
      <c r="H12" s="270">
        <v>5</v>
      </c>
      <c r="I12" s="269">
        <v>5</v>
      </c>
      <c r="J12" s="22">
        <f t="shared" si="1"/>
        <v>0</v>
      </c>
      <c r="K12" s="34">
        <f t="shared" si="1"/>
        <v>0</v>
      </c>
      <c r="L12" s="161">
        <f t="shared" si="2"/>
        <v>0</v>
      </c>
      <c r="M12" s="35">
        <f t="shared" si="3"/>
        <v>3.4674063800277394E-3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 t="s">
        <v>217</v>
      </c>
      <c r="E13" s="269" t="s">
        <v>217</v>
      </c>
      <c r="F13" s="22">
        <f t="shared" si="0"/>
        <v>0</v>
      </c>
      <c r="G13" s="36">
        <f t="shared" si="0"/>
        <v>0</v>
      </c>
      <c r="H13" s="270">
        <v>0</v>
      </c>
      <c r="I13" s="269">
        <v>0</v>
      </c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8</v>
      </c>
      <c r="C14" s="269">
        <v>12</v>
      </c>
      <c r="D14" s="268">
        <v>8</v>
      </c>
      <c r="E14" s="269">
        <v>12</v>
      </c>
      <c r="F14" s="22">
        <f t="shared" si="0"/>
        <v>0</v>
      </c>
      <c r="G14" s="33">
        <f t="shared" si="0"/>
        <v>0</v>
      </c>
      <c r="H14" s="270">
        <v>6</v>
      </c>
      <c r="I14" s="269">
        <v>10</v>
      </c>
      <c r="J14" s="22">
        <f t="shared" si="1"/>
        <v>2</v>
      </c>
      <c r="K14" s="34">
        <f t="shared" si="1"/>
        <v>2</v>
      </c>
      <c r="L14" s="161">
        <f t="shared" si="2"/>
        <v>0.2</v>
      </c>
      <c r="M14" s="35">
        <f t="shared" si="3"/>
        <v>8.321775312066574E-3</v>
      </c>
      <c r="N14" s="162">
        <v>1</v>
      </c>
    </row>
    <row r="15" spans="1:49" ht="14.25" x14ac:dyDescent="0.15">
      <c r="A15" s="179" t="s">
        <v>144</v>
      </c>
      <c r="B15" s="268">
        <v>202</v>
      </c>
      <c r="C15" s="269">
        <v>252</v>
      </c>
      <c r="D15" s="268">
        <v>203</v>
      </c>
      <c r="E15" s="269">
        <v>253</v>
      </c>
      <c r="F15" s="22">
        <f t="shared" si="0"/>
        <v>-1</v>
      </c>
      <c r="G15" s="33">
        <f t="shared" si="0"/>
        <v>-1</v>
      </c>
      <c r="H15" s="270">
        <v>194</v>
      </c>
      <c r="I15" s="269">
        <v>240</v>
      </c>
      <c r="J15" s="22">
        <f t="shared" si="1"/>
        <v>8</v>
      </c>
      <c r="K15" s="34">
        <f t="shared" si="1"/>
        <v>12</v>
      </c>
      <c r="L15" s="161">
        <f t="shared" si="2"/>
        <v>0.05</v>
      </c>
      <c r="M15" s="35">
        <f t="shared" si="3"/>
        <v>0.17475728155339806</v>
      </c>
      <c r="N15" s="162">
        <v>1</v>
      </c>
    </row>
    <row r="16" spans="1:49" ht="14.25" x14ac:dyDescent="0.15">
      <c r="A16" s="179" t="s">
        <v>73</v>
      </c>
      <c r="B16" s="268">
        <v>86</v>
      </c>
      <c r="C16" s="269">
        <v>87</v>
      </c>
      <c r="D16" s="268">
        <v>87</v>
      </c>
      <c r="E16" s="269">
        <v>88</v>
      </c>
      <c r="F16" s="22">
        <f t="shared" si="0"/>
        <v>-1</v>
      </c>
      <c r="G16" s="33">
        <f t="shared" si="0"/>
        <v>-1</v>
      </c>
      <c r="H16" s="270">
        <v>102</v>
      </c>
      <c r="I16" s="269">
        <v>106</v>
      </c>
      <c r="J16" s="22">
        <f t="shared" si="1"/>
        <v>-16</v>
      </c>
      <c r="K16" s="34">
        <f t="shared" si="1"/>
        <v>-19</v>
      </c>
      <c r="L16" s="161">
        <f t="shared" si="2"/>
        <v>-0.17924528301886791</v>
      </c>
      <c r="M16" s="35">
        <f t="shared" si="3"/>
        <v>6.0332871012482664E-2</v>
      </c>
      <c r="N16" s="162">
        <v>1</v>
      </c>
    </row>
    <row r="17" spans="1:14" ht="14.25" x14ac:dyDescent="0.15">
      <c r="A17" s="179" t="s">
        <v>145</v>
      </c>
      <c r="B17" s="268" t="s">
        <v>217</v>
      </c>
      <c r="C17" s="269" t="s">
        <v>217</v>
      </c>
      <c r="D17" s="268" t="s">
        <v>217</v>
      </c>
      <c r="E17" s="269" t="s">
        <v>217</v>
      </c>
      <c r="F17" s="22">
        <f t="shared" si="0"/>
        <v>0</v>
      </c>
      <c r="G17" s="33">
        <f t="shared" si="0"/>
        <v>0</v>
      </c>
      <c r="H17" s="270">
        <v>0</v>
      </c>
      <c r="I17" s="269">
        <v>0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70" t="s">
        <v>217</v>
      </c>
      <c r="I18" s="269" t="s">
        <v>217</v>
      </c>
      <c r="J18" s="22">
        <f t="shared" si="1"/>
        <v>1</v>
      </c>
      <c r="K18" s="34">
        <f t="shared" si="1"/>
        <v>2</v>
      </c>
      <c r="L18" s="161">
        <f t="shared" si="2"/>
        <v>0</v>
      </c>
      <c r="M18" s="35">
        <f t="shared" si="3"/>
        <v>1.3869625520110957E-3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70">
        <v>1</v>
      </c>
      <c r="I19" s="269">
        <v>1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35">
        <f t="shared" si="3"/>
        <v>6.9348127600554787E-4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5" si="4">B20-D20</f>
        <v>0</v>
      </c>
      <c r="G20" s="33">
        <f t="shared" si="4"/>
        <v>0</v>
      </c>
      <c r="H20" s="270">
        <v>2</v>
      </c>
      <c r="I20" s="269">
        <v>2</v>
      </c>
      <c r="J20" s="22">
        <f t="shared" ref="J20:K55" si="5">B20-H20</f>
        <v>0</v>
      </c>
      <c r="K20" s="34">
        <f t="shared" si="5"/>
        <v>0</v>
      </c>
      <c r="L20" s="161">
        <f t="shared" si="2"/>
        <v>0</v>
      </c>
      <c r="M20" s="35">
        <f t="shared" si="3"/>
        <v>1.3869625520110957E-3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70">
        <v>0</v>
      </c>
      <c r="I21" s="269">
        <v>0</v>
      </c>
      <c r="J21" s="22">
        <f t="shared" si="5"/>
        <v>0</v>
      </c>
      <c r="K21" s="34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70">
        <v>1</v>
      </c>
      <c r="I22" s="269">
        <v>1</v>
      </c>
      <c r="J22" s="22">
        <f t="shared" si="5"/>
        <v>0</v>
      </c>
      <c r="K22" s="34">
        <f t="shared" si="5"/>
        <v>0</v>
      </c>
      <c r="L22" s="161">
        <f t="shared" si="2"/>
        <v>0</v>
      </c>
      <c r="M22" s="35">
        <f t="shared" si="3"/>
        <v>6.9348127600554787E-4</v>
      </c>
      <c r="N22" s="162">
        <v>3</v>
      </c>
    </row>
    <row r="23" spans="1:14" ht="14.25" x14ac:dyDescent="0.15">
      <c r="A23" s="179" t="s">
        <v>150</v>
      </c>
      <c r="B23" s="268">
        <v>15</v>
      </c>
      <c r="C23" s="269">
        <v>15</v>
      </c>
      <c r="D23" s="268">
        <v>15</v>
      </c>
      <c r="E23" s="269">
        <v>15</v>
      </c>
      <c r="F23" s="22">
        <f t="shared" si="4"/>
        <v>0</v>
      </c>
      <c r="G23" s="33">
        <f t="shared" si="4"/>
        <v>0</v>
      </c>
      <c r="H23" s="270">
        <v>15</v>
      </c>
      <c r="I23" s="269">
        <v>15</v>
      </c>
      <c r="J23" s="22">
        <f t="shared" si="5"/>
        <v>0</v>
      </c>
      <c r="K23" s="34">
        <f t="shared" si="5"/>
        <v>0</v>
      </c>
      <c r="L23" s="161">
        <f t="shared" si="2"/>
        <v>0</v>
      </c>
      <c r="M23" s="35">
        <f t="shared" si="3"/>
        <v>1.0402219140083218E-2</v>
      </c>
      <c r="N23" s="162">
        <v>1</v>
      </c>
    </row>
    <row r="24" spans="1:14" ht="14.25" x14ac:dyDescent="0.15">
      <c r="A24" s="181" t="s">
        <v>151</v>
      </c>
      <c r="B24" s="268">
        <v>75</v>
      </c>
      <c r="C24" s="269">
        <v>75</v>
      </c>
      <c r="D24" s="268">
        <v>79</v>
      </c>
      <c r="E24" s="269">
        <v>79</v>
      </c>
      <c r="F24" s="22">
        <f t="shared" si="4"/>
        <v>-4</v>
      </c>
      <c r="G24" s="33">
        <f t="shared" si="4"/>
        <v>-4</v>
      </c>
      <c r="H24" s="270">
        <v>67</v>
      </c>
      <c r="I24" s="269">
        <v>67</v>
      </c>
      <c r="J24" s="22">
        <f t="shared" si="5"/>
        <v>8</v>
      </c>
      <c r="K24" s="34">
        <f t="shared" si="5"/>
        <v>8</v>
      </c>
      <c r="L24" s="161">
        <f t="shared" si="2"/>
        <v>0.11940298507462686</v>
      </c>
      <c r="M24" s="35">
        <f t="shared" si="3"/>
        <v>5.2011095700416086E-2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4"/>
        <v>0</v>
      </c>
      <c r="G25" s="33">
        <f t="shared" si="4"/>
        <v>0</v>
      </c>
      <c r="H25" s="270">
        <v>1</v>
      </c>
      <c r="I25" s="269">
        <v>1</v>
      </c>
      <c r="J25" s="22">
        <f t="shared" si="5"/>
        <v>0</v>
      </c>
      <c r="K25" s="34">
        <f t="shared" si="5"/>
        <v>0</v>
      </c>
      <c r="L25" s="161">
        <f t="shared" si="2"/>
        <v>0</v>
      </c>
      <c r="M25" s="35">
        <f t="shared" si="3"/>
        <v>6.9348127600554787E-4</v>
      </c>
      <c r="N25" s="162">
        <v>1</v>
      </c>
    </row>
    <row r="26" spans="1:14" ht="14.25" x14ac:dyDescent="0.15">
      <c r="A26" s="179" t="s">
        <v>153</v>
      </c>
      <c r="B26" s="268">
        <v>1</v>
      </c>
      <c r="C26" s="269">
        <v>1</v>
      </c>
      <c r="D26" s="268" t="s">
        <v>217</v>
      </c>
      <c r="E26" s="269" t="s">
        <v>217</v>
      </c>
      <c r="F26" s="22">
        <f t="shared" si="4"/>
        <v>1</v>
      </c>
      <c r="G26" s="33">
        <f t="shared" si="4"/>
        <v>1</v>
      </c>
      <c r="H26" s="270">
        <v>0</v>
      </c>
      <c r="I26" s="269">
        <v>0</v>
      </c>
      <c r="J26" s="22">
        <f t="shared" si="5"/>
        <v>1</v>
      </c>
      <c r="K26" s="34">
        <f t="shared" si="5"/>
        <v>1</v>
      </c>
      <c r="L26" s="161">
        <f t="shared" si="2"/>
        <v>0</v>
      </c>
      <c r="M26" s="35">
        <f t="shared" si="3"/>
        <v>6.9348127600554787E-4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70">
        <v>1</v>
      </c>
      <c r="I27" s="269">
        <v>1</v>
      </c>
      <c r="J27" s="22">
        <f t="shared" si="5"/>
        <v>0</v>
      </c>
      <c r="K27" s="34">
        <f t="shared" si="5"/>
        <v>0</v>
      </c>
      <c r="L27" s="161">
        <f t="shared" si="2"/>
        <v>0</v>
      </c>
      <c r="M27" s="35">
        <f t="shared" si="3"/>
        <v>6.9348127600554787E-4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70">
        <v>5</v>
      </c>
      <c r="I28" s="269">
        <v>5</v>
      </c>
      <c r="J28" s="22">
        <f t="shared" si="5"/>
        <v>0</v>
      </c>
      <c r="K28" s="34">
        <f t="shared" si="5"/>
        <v>0</v>
      </c>
      <c r="L28" s="161">
        <f t="shared" si="2"/>
        <v>0</v>
      </c>
      <c r="M28" s="35">
        <f t="shared" si="3"/>
        <v>3.4674063800277394E-3</v>
      </c>
      <c r="N28" s="162">
        <v>1</v>
      </c>
    </row>
    <row r="29" spans="1:14" ht="14.25" x14ac:dyDescent="0.15">
      <c r="A29" s="179" t="s">
        <v>155</v>
      </c>
      <c r="B29" s="268">
        <v>109</v>
      </c>
      <c r="C29" s="269">
        <v>120</v>
      </c>
      <c r="D29" s="268">
        <v>110</v>
      </c>
      <c r="E29" s="269">
        <v>121</v>
      </c>
      <c r="F29" s="22">
        <f t="shared" si="4"/>
        <v>-1</v>
      </c>
      <c r="G29" s="33">
        <f t="shared" si="4"/>
        <v>-1</v>
      </c>
      <c r="H29" s="270">
        <v>109</v>
      </c>
      <c r="I29" s="269">
        <v>122</v>
      </c>
      <c r="J29" s="22">
        <f t="shared" si="5"/>
        <v>0</v>
      </c>
      <c r="K29" s="34">
        <f t="shared" si="5"/>
        <v>-2</v>
      </c>
      <c r="L29" s="161">
        <f t="shared" si="2"/>
        <v>-1.6393442622950821E-2</v>
      </c>
      <c r="M29" s="35">
        <f t="shared" si="3"/>
        <v>8.3217753120665747E-2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70">
        <v>5</v>
      </c>
      <c r="I30" s="269">
        <v>5</v>
      </c>
      <c r="J30" s="22">
        <f t="shared" si="5"/>
        <v>0</v>
      </c>
      <c r="K30" s="34">
        <f t="shared" si="5"/>
        <v>0</v>
      </c>
      <c r="L30" s="161">
        <f t="shared" si="2"/>
        <v>0</v>
      </c>
      <c r="M30" s="35">
        <f t="shared" si="3"/>
        <v>3.4674063800277394E-3</v>
      </c>
      <c r="N30" s="162">
        <v>1</v>
      </c>
    </row>
    <row r="31" spans="1:14" ht="14.25" x14ac:dyDescent="0.15">
      <c r="A31" s="179" t="s">
        <v>157</v>
      </c>
      <c r="B31" s="268" t="s">
        <v>217</v>
      </c>
      <c r="C31" s="269" t="s">
        <v>217</v>
      </c>
      <c r="D31" s="268" t="s">
        <v>217</v>
      </c>
      <c r="E31" s="269" t="s">
        <v>217</v>
      </c>
      <c r="F31" s="22">
        <f t="shared" si="4"/>
        <v>0</v>
      </c>
      <c r="G31" s="33">
        <f t="shared" si="4"/>
        <v>0</v>
      </c>
      <c r="H31" s="270">
        <v>0</v>
      </c>
      <c r="I31" s="269">
        <v>0</v>
      </c>
      <c r="J31" s="22">
        <f t="shared" si="5"/>
        <v>0</v>
      </c>
      <c r="K31" s="34">
        <f t="shared" si="5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>
        <v>1</v>
      </c>
      <c r="E32" s="269">
        <v>1</v>
      </c>
      <c r="F32" s="22">
        <f t="shared" si="4"/>
        <v>0</v>
      </c>
      <c r="G32" s="33">
        <f t="shared" si="4"/>
        <v>0</v>
      </c>
      <c r="H32" s="270">
        <v>0</v>
      </c>
      <c r="I32" s="269">
        <v>0</v>
      </c>
      <c r="J32" s="22">
        <f t="shared" si="5"/>
        <v>1</v>
      </c>
      <c r="K32" s="34">
        <f t="shared" si="5"/>
        <v>1</v>
      </c>
      <c r="L32" s="161">
        <f t="shared" si="2"/>
        <v>0</v>
      </c>
      <c r="M32" s="35">
        <f t="shared" si="3"/>
        <v>6.9348127600554787E-4</v>
      </c>
      <c r="N32" s="162">
        <v>1</v>
      </c>
    </row>
    <row r="33" spans="1:14" ht="14.25" x14ac:dyDescent="0.15">
      <c r="A33" s="179" t="s">
        <v>159</v>
      </c>
      <c r="B33" s="268">
        <v>4</v>
      </c>
      <c r="C33" s="269">
        <v>9</v>
      </c>
      <c r="D33" s="268">
        <v>4</v>
      </c>
      <c r="E33" s="269">
        <v>9</v>
      </c>
      <c r="F33" s="22">
        <f t="shared" si="4"/>
        <v>0</v>
      </c>
      <c r="G33" s="33">
        <f t="shared" si="4"/>
        <v>0</v>
      </c>
      <c r="H33" s="270">
        <v>6</v>
      </c>
      <c r="I33" s="269">
        <v>14</v>
      </c>
      <c r="J33" s="22">
        <f t="shared" si="5"/>
        <v>-2</v>
      </c>
      <c r="K33" s="34">
        <f t="shared" si="5"/>
        <v>-5</v>
      </c>
      <c r="L33" s="161">
        <f t="shared" si="2"/>
        <v>-0.35714285714285715</v>
      </c>
      <c r="M33" s="35">
        <f t="shared" si="3"/>
        <v>6.2413314840499305E-3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f t="shared" si="4"/>
        <v>0</v>
      </c>
      <c r="G34" s="33">
        <f t="shared" si="4"/>
        <v>0</v>
      </c>
      <c r="H34" s="270">
        <v>1</v>
      </c>
      <c r="I34" s="269">
        <v>1</v>
      </c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6.9348127600554787E-4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70">
        <v>0</v>
      </c>
      <c r="I35" s="269">
        <v>0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26</v>
      </c>
      <c r="C36" s="269">
        <v>40</v>
      </c>
      <c r="D36" s="268">
        <v>26</v>
      </c>
      <c r="E36" s="269">
        <v>40</v>
      </c>
      <c r="F36" s="22">
        <f t="shared" si="4"/>
        <v>0</v>
      </c>
      <c r="G36" s="33">
        <f t="shared" si="4"/>
        <v>0</v>
      </c>
      <c r="H36" s="270">
        <v>24</v>
      </c>
      <c r="I36" s="269">
        <v>37</v>
      </c>
      <c r="J36" s="22">
        <f t="shared" si="5"/>
        <v>2</v>
      </c>
      <c r="K36" s="34">
        <f t="shared" si="5"/>
        <v>3</v>
      </c>
      <c r="L36" s="161">
        <f t="shared" si="2"/>
        <v>8.1081081081081086E-2</v>
      </c>
      <c r="M36" s="35">
        <f t="shared" si="3"/>
        <v>2.7739251040221916E-2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0</v>
      </c>
      <c r="E37" s="269">
        <v>4</v>
      </c>
      <c r="F37" s="22">
        <f t="shared" si="4"/>
        <v>0</v>
      </c>
      <c r="G37" s="33">
        <f t="shared" si="4"/>
        <v>0</v>
      </c>
      <c r="H37" s="270">
        <v>0</v>
      </c>
      <c r="I37" s="269">
        <v>4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2.7739251040221915E-3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f t="shared" si="4"/>
        <v>0</v>
      </c>
      <c r="G38" s="33">
        <f t="shared" si="4"/>
        <v>0</v>
      </c>
      <c r="H38" s="270">
        <v>3</v>
      </c>
      <c r="I38" s="269">
        <v>3</v>
      </c>
      <c r="J38" s="22">
        <f t="shared" si="5"/>
        <v>-1</v>
      </c>
      <c r="K38" s="34">
        <f t="shared" si="5"/>
        <v>-1</v>
      </c>
      <c r="L38" s="161">
        <f t="shared" si="2"/>
        <v>-0.33333333333333331</v>
      </c>
      <c r="M38" s="35">
        <f t="shared" si="3"/>
        <v>1.3869625520110957E-3</v>
      </c>
      <c r="N38" s="162">
        <v>5</v>
      </c>
    </row>
    <row r="39" spans="1:14" ht="14.25" x14ac:dyDescent="0.15">
      <c r="A39" s="182" t="s">
        <v>165</v>
      </c>
      <c r="B39" s="268">
        <v>276</v>
      </c>
      <c r="C39" s="269">
        <v>343</v>
      </c>
      <c r="D39" s="268">
        <v>273</v>
      </c>
      <c r="E39" s="269">
        <v>336</v>
      </c>
      <c r="F39" s="22">
        <f t="shared" si="4"/>
        <v>3</v>
      </c>
      <c r="G39" s="33">
        <f t="shared" si="4"/>
        <v>7</v>
      </c>
      <c r="H39" s="270">
        <v>276</v>
      </c>
      <c r="I39" s="269">
        <v>336</v>
      </c>
      <c r="J39" s="22">
        <f t="shared" si="5"/>
        <v>0</v>
      </c>
      <c r="K39" s="34">
        <f t="shared" si="5"/>
        <v>7</v>
      </c>
      <c r="L39" s="161">
        <f t="shared" si="2"/>
        <v>2.0833333333333332E-2</v>
      </c>
      <c r="M39" s="35">
        <f t="shared" si="3"/>
        <v>0.23786407766990292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70">
        <v>0</v>
      </c>
      <c r="I40" s="269">
        <v>0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70">
        <v>1</v>
      </c>
      <c r="I41" s="269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6.9348127600554787E-4</v>
      </c>
      <c r="N41" s="162">
        <v>2</v>
      </c>
    </row>
    <row r="42" spans="1:14" ht="14.25" x14ac:dyDescent="0.15">
      <c r="A42" s="183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70">
        <v>0</v>
      </c>
      <c r="I42" s="269">
        <v>0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70">
        <v>0</v>
      </c>
      <c r="I43" s="269">
        <v>0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70">
        <v>1</v>
      </c>
      <c r="I44" s="269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6.9348127600554787E-4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70">
        <v>0</v>
      </c>
      <c r="I45" s="269">
        <v>0</v>
      </c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70">
        <v>0</v>
      </c>
      <c r="I46" s="269">
        <v>0</v>
      </c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24</v>
      </c>
      <c r="C47" s="269">
        <v>26</v>
      </c>
      <c r="D47" s="268">
        <v>24</v>
      </c>
      <c r="E47" s="269">
        <v>26</v>
      </c>
      <c r="F47" s="22">
        <f t="shared" si="4"/>
        <v>0</v>
      </c>
      <c r="G47" s="33">
        <f t="shared" si="4"/>
        <v>0</v>
      </c>
      <c r="H47" s="270">
        <v>21</v>
      </c>
      <c r="I47" s="269">
        <v>23</v>
      </c>
      <c r="J47" s="22">
        <f t="shared" si="5"/>
        <v>3</v>
      </c>
      <c r="K47" s="34">
        <f t="shared" si="5"/>
        <v>3</v>
      </c>
      <c r="L47" s="161">
        <f t="shared" si="2"/>
        <v>0.13043478260869565</v>
      </c>
      <c r="M47" s="35">
        <f t="shared" si="3"/>
        <v>1.8030513176144243E-2</v>
      </c>
      <c r="N47" s="162">
        <v>1</v>
      </c>
    </row>
    <row r="48" spans="1:14" ht="14.25" x14ac:dyDescent="0.15">
      <c r="A48" s="184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70">
        <v>1</v>
      </c>
      <c r="I48" s="269">
        <v>1</v>
      </c>
      <c r="J48" s="22">
        <f t="shared" si="5"/>
        <v>-1</v>
      </c>
      <c r="K48" s="34">
        <f t="shared" si="5"/>
        <v>-1</v>
      </c>
      <c r="L48" s="161">
        <f t="shared" si="2"/>
        <v>-1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70">
        <v>6</v>
      </c>
      <c r="I49" s="269">
        <v>6</v>
      </c>
      <c r="J49" s="22">
        <f t="shared" si="5"/>
        <v>-2</v>
      </c>
      <c r="K49" s="34">
        <f t="shared" si="5"/>
        <v>-2</v>
      </c>
      <c r="L49" s="161">
        <f t="shared" si="2"/>
        <v>-0.33333333333333331</v>
      </c>
      <c r="M49" s="35">
        <f t="shared" si="3"/>
        <v>2.7739251040221915E-3</v>
      </c>
      <c r="N49" s="162">
        <v>2</v>
      </c>
    </row>
    <row r="50" spans="1:35" ht="14.25" x14ac:dyDescent="0.15">
      <c r="A50" s="179" t="s">
        <v>175</v>
      </c>
      <c r="B50" s="268">
        <v>19</v>
      </c>
      <c r="C50" s="269">
        <v>20</v>
      </c>
      <c r="D50" s="268">
        <v>19</v>
      </c>
      <c r="E50" s="269">
        <v>20</v>
      </c>
      <c r="F50" s="22">
        <f t="shared" si="4"/>
        <v>0</v>
      </c>
      <c r="G50" s="33">
        <f t="shared" si="4"/>
        <v>0</v>
      </c>
      <c r="H50" s="270">
        <v>18</v>
      </c>
      <c r="I50" s="269">
        <v>25</v>
      </c>
      <c r="J50" s="22">
        <f t="shared" si="5"/>
        <v>1</v>
      </c>
      <c r="K50" s="34">
        <f t="shared" si="5"/>
        <v>-5</v>
      </c>
      <c r="L50" s="161">
        <f t="shared" si="2"/>
        <v>-0.2</v>
      </c>
      <c r="M50" s="35">
        <f t="shared" si="3"/>
        <v>1.3869625520110958E-2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70">
        <v>0</v>
      </c>
      <c r="I51" s="269">
        <v>0</v>
      </c>
      <c r="J51" s="22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70">
        <v>0</v>
      </c>
      <c r="I52" s="269">
        <v>0</v>
      </c>
      <c r="J52" s="22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70">
        <v>1</v>
      </c>
      <c r="I53" s="269">
        <v>1</v>
      </c>
      <c r="J53" s="22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6.9348127600554787E-4</v>
      </c>
      <c r="N53" s="162">
        <v>5</v>
      </c>
    </row>
    <row r="54" spans="1:35" ht="14.25" x14ac:dyDescent="0.15">
      <c r="A54" s="179" t="s">
        <v>178</v>
      </c>
      <c r="B54" s="268">
        <v>141</v>
      </c>
      <c r="C54" s="269">
        <v>155</v>
      </c>
      <c r="D54" s="268">
        <v>148</v>
      </c>
      <c r="E54" s="269">
        <v>162</v>
      </c>
      <c r="F54" s="22">
        <f t="shared" si="4"/>
        <v>-7</v>
      </c>
      <c r="G54" s="33">
        <f t="shared" si="4"/>
        <v>-7</v>
      </c>
      <c r="H54" s="270">
        <v>137</v>
      </c>
      <c r="I54" s="269">
        <v>152</v>
      </c>
      <c r="J54" s="22">
        <f t="shared" si="5"/>
        <v>4</v>
      </c>
      <c r="K54" s="34">
        <f t="shared" si="5"/>
        <v>3</v>
      </c>
      <c r="L54" s="161">
        <f t="shared" si="2"/>
        <v>1.9736842105263157E-2</v>
      </c>
      <c r="M54" s="35">
        <f t="shared" si="3"/>
        <v>0.10748959778085991</v>
      </c>
      <c r="N54" s="187">
        <v>1</v>
      </c>
    </row>
    <row r="55" spans="1:35" ht="15" thickBot="1" x14ac:dyDescent="0.2">
      <c r="A55" s="188" t="s">
        <v>88</v>
      </c>
      <c r="B55" s="272">
        <v>1</v>
      </c>
      <c r="C55" s="273">
        <v>1</v>
      </c>
      <c r="D55" s="272">
        <v>1</v>
      </c>
      <c r="E55" s="273">
        <v>1</v>
      </c>
      <c r="F55" s="22">
        <f t="shared" si="4"/>
        <v>0</v>
      </c>
      <c r="G55" s="33">
        <f t="shared" si="4"/>
        <v>0</v>
      </c>
      <c r="H55" s="276">
        <v>1</v>
      </c>
      <c r="I55" s="273">
        <v>2</v>
      </c>
      <c r="J55" s="22">
        <f t="shared" si="5"/>
        <v>0</v>
      </c>
      <c r="K55" s="34">
        <f t="shared" si="5"/>
        <v>-1</v>
      </c>
      <c r="L55" s="161">
        <f t="shared" si="2"/>
        <v>-0.5</v>
      </c>
      <c r="M55" s="35">
        <f t="shared" si="3"/>
        <v>6.9348127600554787E-4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1172</v>
      </c>
      <c r="C56" s="265">
        <f>SUM(C4:C55)</f>
        <v>1442</v>
      </c>
      <c r="D56" s="226">
        <f>SUM(D4:D55)</f>
        <v>1179</v>
      </c>
      <c r="E56" s="265">
        <f>SUM(E4:E55)</f>
        <v>1444</v>
      </c>
      <c r="F56" s="44">
        <f>B56-D56</f>
        <v>-7</v>
      </c>
      <c r="G56" s="146">
        <f>C56-E56</f>
        <v>-2</v>
      </c>
      <c r="H56" s="43">
        <f>SUM(H4:H55)</f>
        <v>1172</v>
      </c>
      <c r="I56" s="266">
        <f>SUM(I4:I55)</f>
        <v>1456</v>
      </c>
      <c r="J56" s="44">
        <f>B56-H56</f>
        <v>0</v>
      </c>
      <c r="K56" s="146">
        <f>C56-I56</f>
        <v>-14</v>
      </c>
      <c r="L56" s="228">
        <f>IF(ISERROR(K56/I56),0,K56/I56)</f>
        <v>-9.6153846153846159E-3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7" right="0.7" top="0.75" bottom="0.75" header="0.3" footer="0.3"/>
  <drawing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864C6-FAA2-4EF9-BB94-855BD4D01399}">
  <dimension ref="A1:AW124"/>
  <sheetViews>
    <sheetView topLeftCell="A16" zoomScaleNormal="100" workbookViewId="0">
      <selection activeCell="D55" sqref="D55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215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45658</v>
      </c>
      <c r="C2" s="344"/>
      <c r="D2" s="343">
        <v>45627</v>
      </c>
      <c r="E2" s="344"/>
      <c r="F2" s="345" t="s">
        <v>3</v>
      </c>
      <c r="G2" s="346"/>
      <c r="H2" s="343">
        <v>45292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125">
        <v>1</v>
      </c>
      <c r="I4" s="262">
        <v>1</v>
      </c>
      <c r="J4" s="27">
        <f t="shared" ref="J4:K19" si="1">B4-H4</f>
        <v>0</v>
      </c>
      <c r="K4" s="28">
        <f t="shared" si="1"/>
        <v>0</v>
      </c>
      <c r="L4" s="161">
        <f>IF(ISERROR(K4/I4),0,K4/I4)</f>
        <v>0</v>
      </c>
      <c r="M4" s="29">
        <f>C4/$C$56</f>
        <v>6.925207756232687E-4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268">
        <v>1</v>
      </c>
      <c r="C5" s="269">
        <v>2</v>
      </c>
      <c r="D5" s="268">
        <v>1</v>
      </c>
      <c r="E5" s="269">
        <v>2</v>
      </c>
      <c r="F5" s="21">
        <f t="shared" si="0"/>
        <v>0</v>
      </c>
      <c r="G5" s="30">
        <f t="shared" si="0"/>
        <v>0</v>
      </c>
      <c r="H5" s="268">
        <v>1</v>
      </c>
      <c r="I5" s="269">
        <v>2</v>
      </c>
      <c r="J5" s="21">
        <f t="shared" si="1"/>
        <v>0</v>
      </c>
      <c r="K5" s="31">
        <f t="shared" si="1"/>
        <v>0</v>
      </c>
      <c r="L5" s="161">
        <f>IF(ISERROR(K5/I5),0,K5/I5)</f>
        <v>0</v>
      </c>
      <c r="M5" s="32">
        <f>C5/$C$56</f>
        <v>1.3850415512465374E-3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19</v>
      </c>
      <c r="AI5" s="163">
        <f>SUMIFS(C4:C55,N4:N55,"1")</f>
        <v>1201</v>
      </c>
      <c r="AJ5" s="163">
        <f>COUNTIFS($C$4:$C$55,"&gt;0",$N$4:$N$55,"=2")</f>
        <v>7</v>
      </c>
      <c r="AK5" s="163">
        <f>SUMIFS($C$4:$C$55,$N$4:$N$55,"2")</f>
        <v>13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21</v>
      </c>
      <c r="AP5" s="163">
        <f>COUNTIFS($N$4:$N$55,"=5",$C$4:$C$55,"&gt;0")</f>
        <v>5</v>
      </c>
      <c r="AQ5" s="163">
        <f>SUMIFS($C$4:$C$55,$N$4:$N$55,"5")</f>
        <v>203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36</v>
      </c>
      <c r="AU5" s="168">
        <f>AI5+AK5+AM5+AO5+AQ5+AS5+1</f>
        <v>1444</v>
      </c>
      <c r="AV5" s="263">
        <v>721</v>
      </c>
      <c r="AW5" s="264">
        <v>723</v>
      </c>
    </row>
    <row r="6" spans="1:49" ht="15" thickBot="1" x14ac:dyDescent="0.2">
      <c r="A6" s="176" t="s">
        <v>84</v>
      </c>
      <c r="B6" s="268">
        <v>3</v>
      </c>
      <c r="C6" s="269">
        <v>3</v>
      </c>
      <c r="D6" s="268">
        <v>3</v>
      </c>
      <c r="E6" s="269">
        <v>3</v>
      </c>
      <c r="F6" s="22">
        <f t="shared" si="0"/>
        <v>0</v>
      </c>
      <c r="G6" s="33">
        <f t="shared" si="0"/>
        <v>0</v>
      </c>
      <c r="H6" s="268">
        <v>3</v>
      </c>
      <c r="I6" s="269">
        <v>3</v>
      </c>
      <c r="J6" s="22">
        <f t="shared" si="1"/>
        <v>0</v>
      </c>
      <c r="K6" s="34">
        <f t="shared" si="1"/>
        <v>0</v>
      </c>
      <c r="L6" s="161">
        <f>IF(ISERROR(K6/I6),0,K6/I6)</f>
        <v>0</v>
      </c>
      <c r="M6" s="35">
        <f>C6/$C$56</f>
        <v>2.0775623268698062E-3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0.52777777777777779</v>
      </c>
      <c r="AI6" s="59">
        <f>AI5/AU5</f>
        <v>0.8317174515235457</v>
      </c>
      <c r="AJ6" s="60">
        <f>AJ5/AT5</f>
        <v>0.19444444444444445</v>
      </c>
      <c r="AK6" s="60">
        <f>AK5/AU5</f>
        <v>9.0027700831024939E-3</v>
      </c>
      <c r="AL6" s="59">
        <f>AL5/AT5</f>
        <v>2.7777777777777776E-2</v>
      </c>
      <c r="AM6" s="59">
        <f>AM5/AU5</f>
        <v>6.925207756232687E-4</v>
      </c>
      <c r="AN6" s="60">
        <f>AN5/AT5</f>
        <v>5.5555555555555552E-2</v>
      </c>
      <c r="AO6" s="60">
        <f>AO5/AU5</f>
        <v>1.4542936288088643E-2</v>
      </c>
      <c r="AP6" s="59">
        <f>AP5/AT5</f>
        <v>0.1388888888888889</v>
      </c>
      <c r="AQ6" s="59">
        <f>AQ5/AU5</f>
        <v>0.14058171745152354</v>
      </c>
      <c r="AR6" s="60">
        <f>AR5/AT5</f>
        <v>5.5555555555555552E-2</v>
      </c>
      <c r="AS6" s="173">
        <f>AS5/AU5</f>
        <v>2.7700831024930748E-3</v>
      </c>
      <c r="AT6" s="174">
        <f>AH6+AJ6+AL6+AN6+AP6+AR6</f>
        <v>1</v>
      </c>
      <c r="AU6" s="175">
        <f>AI6+AK6+AM6+AO6+AQ6+AS6</f>
        <v>0.99930747922437679</v>
      </c>
      <c r="AV6" s="63">
        <f>AV5/AU5</f>
        <v>0.49930747922437674</v>
      </c>
      <c r="AW6" s="64">
        <f>AW5/AU5</f>
        <v>0.50069252077562332</v>
      </c>
    </row>
    <row r="7" spans="1:49" ht="14.25" x14ac:dyDescent="0.15">
      <c r="A7" s="179" t="s">
        <v>137</v>
      </c>
      <c r="B7" s="268">
        <v>2</v>
      </c>
      <c r="C7" s="269">
        <v>2</v>
      </c>
      <c r="D7" s="268">
        <v>2</v>
      </c>
      <c r="E7" s="269">
        <v>2</v>
      </c>
      <c r="F7" s="22">
        <f t="shared" si="0"/>
        <v>0</v>
      </c>
      <c r="G7" s="33">
        <f t="shared" si="0"/>
        <v>0</v>
      </c>
      <c r="H7" s="268">
        <v>2</v>
      </c>
      <c r="I7" s="269">
        <v>2</v>
      </c>
      <c r="J7" s="22">
        <f t="shared" si="1"/>
        <v>0</v>
      </c>
      <c r="K7" s="34">
        <f t="shared" si="1"/>
        <v>0</v>
      </c>
      <c r="L7" s="161">
        <f t="shared" ref="L7:L55" si="2">IF(ISERROR(K7/I7),0,K7/I7)</f>
        <v>0</v>
      </c>
      <c r="M7" s="35">
        <f t="shared" ref="M7:M55" si="3">C7/$C$56</f>
        <v>1.3850415512465374E-3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>
        <v>0</v>
      </c>
      <c r="C8" s="269">
        <v>0</v>
      </c>
      <c r="D8" s="268" t="s">
        <v>217</v>
      </c>
      <c r="E8" s="269" t="s">
        <v>217</v>
      </c>
      <c r="F8" s="22">
        <f t="shared" si="0"/>
        <v>0</v>
      </c>
      <c r="G8" s="33">
        <f t="shared" si="0"/>
        <v>0</v>
      </c>
      <c r="H8" s="268">
        <v>1</v>
      </c>
      <c r="I8" s="269">
        <v>1</v>
      </c>
      <c r="J8" s="22">
        <f t="shared" si="1"/>
        <v>-1</v>
      </c>
      <c r="K8" s="34">
        <f t="shared" si="1"/>
        <v>-1</v>
      </c>
      <c r="L8" s="161">
        <f t="shared" si="2"/>
        <v>-1</v>
      </c>
      <c r="M8" s="35">
        <f t="shared" si="3"/>
        <v>0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115</v>
      </c>
      <c r="C9" s="269">
        <v>194</v>
      </c>
      <c r="D9" s="268">
        <v>118</v>
      </c>
      <c r="E9" s="269">
        <v>200</v>
      </c>
      <c r="F9" s="22">
        <f t="shared" si="0"/>
        <v>-3</v>
      </c>
      <c r="G9" s="33">
        <f t="shared" si="0"/>
        <v>-6</v>
      </c>
      <c r="H9" s="268">
        <v>132</v>
      </c>
      <c r="I9" s="269">
        <v>222</v>
      </c>
      <c r="J9" s="22">
        <f t="shared" si="1"/>
        <v>-17</v>
      </c>
      <c r="K9" s="34">
        <f t="shared" si="1"/>
        <v>-28</v>
      </c>
      <c r="L9" s="161">
        <f t="shared" si="2"/>
        <v>-0.12612612612612611</v>
      </c>
      <c r="M9" s="35">
        <f t="shared" si="3"/>
        <v>0.13434903047091412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18</v>
      </c>
      <c r="C10" s="269">
        <v>18</v>
      </c>
      <c r="D10" s="268">
        <v>20</v>
      </c>
      <c r="E10" s="269">
        <v>20</v>
      </c>
      <c r="F10" s="22">
        <f t="shared" si="0"/>
        <v>-2</v>
      </c>
      <c r="G10" s="33">
        <f t="shared" si="0"/>
        <v>-2</v>
      </c>
      <c r="H10" s="268">
        <v>11</v>
      </c>
      <c r="I10" s="269">
        <v>11</v>
      </c>
      <c r="J10" s="22">
        <f t="shared" si="1"/>
        <v>7</v>
      </c>
      <c r="K10" s="34">
        <f t="shared" si="1"/>
        <v>7</v>
      </c>
      <c r="L10" s="161">
        <f t="shared" si="2"/>
        <v>0.63636363636363635</v>
      </c>
      <c r="M10" s="35">
        <f t="shared" si="3"/>
        <v>1.2465373961218837E-2</v>
      </c>
      <c r="N10" s="162">
        <v>1</v>
      </c>
    </row>
    <row r="11" spans="1:49" ht="14.25" x14ac:dyDescent="0.15">
      <c r="A11" s="180" t="s">
        <v>208</v>
      </c>
      <c r="B11" s="268">
        <v>9</v>
      </c>
      <c r="C11" s="269">
        <v>24</v>
      </c>
      <c r="D11" s="268">
        <v>9</v>
      </c>
      <c r="E11" s="269">
        <v>24</v>
      </c>
      <c r="F11" s="22">
        <f t="shared" si="0"/>
        <v>0</v>
      </c>
      <c r="G11" s="33">
        <f t="shared" si="0"/>
        <v>0</v>
      </c>
      <c r="H11" s="268">
        <v>9</v>
      </c>
      <c r="I11" s="269">
        <v>23</v>
      </c>
      <c r="J11" s="22">
        <f t="shared" si="1"/>
        <v>0</v>
      </c>
      <c r="K11" s="34">
        <f t="shared" si="1"/>
        <v>1</v>
      </c>
      <c r="L11" s="161">
        <f t="shared" si="2"/>
        <v>4.3478260869565216E-2</v>
      </c>
      <c r="M11" s="35">
        <f t="shared" si="3"/>
        <v>1.662049861495845E-2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5</v>
      </c>
      <c r="E12" s="269">
        <v>5</v>
      </c>
      <c r="F12" s="22">
        <f t="shared" si="0"/>
        <v>0</v>
      </c>
      <c r="G12" s="33">
        <f t="shared" si="0"/>
        <v>0</v>
      </c>
      <c r="H12" s="268">
        <v>5</v>
      </c>
      <c r="I12" s="269">
        <v>5</v>
      </c>
      <c r="J12" s="22">
        <f t="shared" si="1"/>
        <v>0</v>
      </c>
      <c r="K12" s="34">
        <f t="shared" si="1"/>
        <v>0</v>
      </c>
      <c r="L12" s="161">
        <f t="shared" si="2"/>
        <v>0</v>
      </c>
      <c r="M12" s="35">
        <f t="shared" si="3"/>
        <v>3.4626038781163434E-3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 t="s">
        <v>217</v>
      </c>
      <c r="E13" s="269" t="s">
        <v>217</v>
      </c>
      <c r="F13" s="22">
        <f t="shared" si="0"/>
        <v>0</v>
      </c>
      <c r="G13" s="36">
        <f t="shared" si="0"/>
        <v>0</v>
      </c>
      <c r="H13" s="268">
        <v>0</v>
      </c>
      <c r="I13" s="269">
        <v>0</v>
      </c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8</v>
      </c>
      <c r="C14" s="269">
        <v>12</v>
      </c>
      <c r="D14" s="268">
        <v>8</v>
      </c>
      <c r="E14" s="269">
        <v>12</v>
      </c>
      <c r="F14" s="22">
        <f t="shared" si="0"/>
        <v>0</v>
      </c>
      <c r="G14" s="33">
        <f t="shared" si="0"/>
        <v>0</v>
      </c>
      <c r="H14" s="268">
        <v>6</v>
      </c>
      <c r="I14" s="269">
        <v>10</v>
      </c>
      <c r="J14" s="22">
        <f t="shared" si="1"/>
        <v>2</v>
      </c>
      <c r="K14" s="34">
        <f t="shared" si="1"/>
        <v>2</v>
      </c>
      <c r="L14" s="161">
        <f t="shared" si="2"/>
        <v>0.2</v>
      </c>
      <c r="M14" s="35">
        <f t="shared" si="3"/>
        <v>8.3102493074792248E-3</v>
      </c>
      <c r="N14" s="162">
        <v>1</v>
      </c>
    </row>
    <row r="15" spans="1:49" ht="14.25" x14ac:dyDescent="0.15">
      <c r="A15" s="179" t="s">
        <v>144</v>
      </c>
      <c r="B15" s="268">
        <v>203</v>
      </c>
      <c r="C15" s="269">
        <v>253</v>
      </c>
      <c r="D15" s="268">
        <v>204</v>
      </c>
      <c r="E15" s="269">
        <v>254</v>
      </c>
      <c r="F15" s="22">
        <f t="shared" si="0"/>
        <v>-1</v>
      </c>
      <c r="G15" s="33">
        <f t="shared" si="0"/>
        <v>-1</v>
      </c>
      <c r="H15" s="268">
        <v>198</v>
      </c>
      <c r="I15" s="269">
        <v>243</v>
      </c>
      <c r="J15" s="22">
        <f t="shared" si="1"/>
        <v>5</v>
      </c>
      <c r="K15" s="34">
        <f t="shared" si="1"/>
        <v>10</v>
      </c>
      <c r="L15" s="161">
        <f t="shared" si="2"/>
        <v>4.1152263374485597E-2</v>
      </c>
      <c r="M15" s="35">
        <f t="shared" si="3"/>
        <v>0.17520775623268697</v>
      </c>
      <c r="N15" s="162">
        <v>1</v>
      </c>
    </row>
    <row r="16" spans="1:49" ht="14.25" x14ac:dyDescent="0.15">
      <c r="A16" s="179" t="s">
        <v>73</v>
      </c>
      <c r="B16" s="268">
        <v>87</v>
      </c>
      <c r="C16" s="269">
        <v>88</v>
      </c>
      <c r="D16" s="268">
        <v>87</v>
      </c>
      <c r="E16" s="269">
        <v>88</v>
      </c>
      <c r="F16" s="22">
        <f t="shared" si="0"/>
        <v>0</v>
      </c>
      <c r="G16" s="33">
        <f t="shared" si="0"/>
        <v>0</v>
      </c>
      <c r="H16" s="268">
        <v>103</v>
      </c>
      <c r="I16" s="269">
        <v>107</v>
      </c>
      <c r="J16" s="22">
        <f t="shared" si="1"/>
        <v>-16</v>
      </c>
      <c r="K16" s="34">
        <f t="shared" si="1"/>
        <v>-19</v>
      </c>
      <c r="L16" s="161">
        <f t="shared" si="2"/>
        <v>-0.17757009345794392</v>
      </c>
      <c r="M16" s="35">
        <f t="shared" si="3"/>
        <v>6.0941828254847646E-2</v>
      </c>
      <c r="N16" s="162">
        <v>1</v>
      </c>
    </row>
    <row r="17" spans="1:14" ht="14.25" x14ac:dyDescent="0.15">
      <c r="A17" s="179" t="s">
        <v>145</v>
      </c>
      <c r="B17" s="268" t="s">
        <v>217</v>
      </c>
      <c r="C17" s="269" t="s">
        <v>217</v>
      </c>
      <c r="D17" s="268" t="s">
        <v>217</v>
      </c>
      <c r="E17" s="269" t="s">
        <v>217</v>
      </c>
      <c r="F17" s="22">
        <f t="shared" si="0"/>
        <v>0</v>
      </c>
      <c r="G17" s="33">
        <f t="shared" si="0"/>
        <v>0</v>
      </c>
      <c r="H17" s="268">
        <v>0</v>
      </c>
      <c r="I17" s="269">
        <v>0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68" t="s">
        <v>217</v>
      </c>
      <c r="I18" s="269" t="s">
        <v>217</v>
      </c>
      <c r="J18" s="22">
        <f t="shared" si="1"/>
        <v>1</v>
      </c>
      <c r="K18" s="34">
        <f t="shared" si="1"/>
        <v>2</v>
      </c>
      <c r="L18" s="161">
        <f t="shared" si="2"/>
        <v>0</v>
      </c>
      <c r="M18" s="35">
        <f t="shared" si="3"/>
        <v>1.3850415512465374E-3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68">
        <v>1</v>
      </c>
      <c r="I19" s="269">
        <v>1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35">
        <f t="shared" si="3"/>
        <v>6.925207756232687E-4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5" si="4">B20-D20</f>
        <v>0</v>
      </c>
      <c r="G20" s="33">
        <f t="shared" si="4"/>
        <v>0</v>
      </c>
      <c r="H20" s="268">
        <v>2</v>
      </c>
      <c r="I20" s="269">
        <v>2</v>
      </c>
      <c r="J20" s="22">
        <f t="shared" ref="J20:K55" si="5">B20-H20</f>
        <v>0</v>
      </c>
      <c r="K20" s="34">
        <f t="shared" si="5"/>
        <v>0</v>
      </c>
      <c r="L20" s="161">
        <f t="shared" si="2"/>
        <v>0</v>
      </c>
      <c r="M20" s="35">
        <f t="shared" si="3"/>
        <v>1.3850415512465374E-3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68">
        <v>0</v>
      </c>
      <c r="I21" s="269">
        <v>0</v>
      </c>
      <c r="J21" s="22">
        <f t="shared" si="5"/>
        <v>0</v>
      </c>
      <c r="K21" s="34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68">
        <v>1</v>
      </c>
      <c r="I22" s="269">
        <v>1</v>
      </c>
      <c r="J22" s="22">
        <f t="shared" si="5"/>
        <v>0</v>
      </c>
      <c r="K22" s="34">
        <f t="shared" si="5"/>
        <v>0</v>
      </c>
      <c r="L22" s="161">
        <f t="shared" si="2"/>
        <v>0</v>
      </c>
      <c r="M22" s="35">
        <f t="shared" si="3"/>
        <v>6.925207756232687E-4</v>
      </c>
      <c r="N22" s="162">
        <v>3</v>
      </c>
    </row>
    <row r="23" spans="1:14" ht="14.25" x14ac:dyDescent="0.15">
      <c r="A23" s="179" t="s">
        <v>150</v>
      </c>
      <c r="B23" s="268">
        <v>15</v>
      </c>
      <c r="C23" s="269">
        <v>15</v>
      </c>
      <c r="D23" s="268">
        <v>15</v>
      </c>
      <c r="E23" s="269">
        <v>15</v>
      </c>
      <c r="F23" s="22">
        <f t="shared" si="4"/>
        <v>0</v>
      </c>
      <c r="G23" s="33">
        <f t="shared" si="4"/>
        <v>0</v>
      </c>
      <c r="H23" s="268">
        <v>13</v>
      </c>
      <c r="I23" s="269">
        <v>13</v>
      </c>
      <c r="J23" s="22">
        <f t="shared" si="5"/>
        <v>2</v>
      </c>
      <c r="K23" s="34">
        <f t="shared" si="5"/>
        <v>2</v>
      </c>
      <c r="L23" s="161">
        <f t="shared" si="2"/>
        <v>0.15384615384615385</v>
      </c>
      <c r="M23" s="35">
        <f t="shared" si="3"/>
        <v>1.038781163434903E-2</v>
      </c>
      <c r="N23" s="162">
        <v>1</v>
      </c>
    </row>
    <row r="24" spans="1:14" ht="14.25" x14ac:dyDescent="0.15">
      <c r="A24" s="181" t="s">
        <v>151</v>
      </c>
      <c r="B24" s="268">
        <v>79</v>
      </c>
      <c r="C24" s="269">
        <v>79</v>
      </c>
      <c r="D24" s="268">
        <v>70</v>
      </c>
      <c r="E24" s="269">
        <v>70</v>
      </c>
      <c r="F24" s="22">
        <f t="shared" si="4"/>
        <v>9</v>
      </c>
      <c r="G24" s="33">
        <f t="shared" si="4"/>
        <v>9</v>
      </c>
      <c r="H24" s="268">
        <v>63</v>
      </c>
      <c r="I24" s="269">
        <v>63</v>
      </c>
      <c r="J24" s="22">
        <f t="shared" si="5"/>
        <v>16</v>
      </c>
      <c r="K24" s="34">
        <f t="shared" si="5"/>
        <v>16</v>
      </c>
      <c r="L24" s="161">
        <f t="shared" si="2"/>
        <v>0.25396825396825395</v>
      </c>
      <c r="M24" s="35">
        <f t="shared" si="3"/>
        <v>5.4709141274238225E-2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4"/>
        <v>0</v>
      </c>
      <c r="G25" s="33">
        <f t="shared" si="4"/>
        <v>0</v>
      </c>
      <c r="H25" s="268">
        <v>1</v>
      </c>
      <c r="I25" s="269">
        <v>1</v>
      </c>
      <c r="J25" s="22">
        <f t="shared" si="5"/>
        <v>0</v>
      </c>
      <c r="K25" s="34">
        <f t="shared" si="5"/>
        <v>0</v>
      </c>
      <c r="L25" s="161">
        <f t="shared" si="2"/>
        <v>0</v>
      </c>
      <c r="M25" s="35">
        <f t="shared" si="3"/>
        <v>6.925207756232687E-4</v>
      </c>
      <c r="N25" s="162">
        <v>1</v>
      </c>
    </row>
    <row r="26" spans="1:14" ht="14.25" x14ac:dyDescent="0.15">
      <c r="A26" s="179" t="s">
        <v>153</v>
      </c>
      <c r="B26" s="268">
        <v>0</v>
      </c>
      <c r="C26" s="269">
        <v>0</v>
      </c>
      <c r="D26" s="268" t="s">
        <v>217</v>
      </c>
      <c r="E26" s="269" t="s">
        <v>217</v>
      </c>
      <c r="F26" s="22">
        <f t="shared" si="4"/>
        <v>0</v>
      </c>
      <c r="G26" s="33">
        <f t="shared" si="4"/>
        <v>0</v>
      </c>
      <c r="H26" s="268">
        <v>0</v>
      </c>
      <c r="I26" s="269">
        <v>0</v>
      </c>
      <c r="J26" s="22">
        <f t="shared" si="5"/>
        <v>0</v>
      </c>
      <c r="K26" s="34">
        <f t="shared" si="5"/>
        <v>0</v>
      </c>
      <c r="L26" s="161">
        <f t="shared" si="2"/>
        <v>0</v>
      </c>
      <c r="M26" s="35">
        <f t="shared" si="3"/>
        <v>0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68">
        <v>1</v>
      </c>
      <c r="I27" s="269">
        <v>1</v>
      </c>
      <c r="J27" s="22">
        <f t="shared" si="5"/>
        <v>0</v>
      </c>
      <c r="K27" s="34">
        <f t="shared" si="5"/>
        <v>0</v>
      </c>
      <c r="L27" s="161">
        <f t="shared" si="2"/>
        <v>0</v>
      </c>
      <c r="M27" s="35">
        <f t="shared" si="3"/>
        <v>6.925207756232687E-4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68">
        <v>5</v>
      </c>
      <c r="I28" s="269">
        <v>5</v>
      </c>
      <c r="J28" s="22">
        <f t="shared" si="5"/>
        <v>0</v>
      </c>
      <c r="K28" s="34">
        <f t="shared" si="5"/>
        <v>0</v>
      </c>
      <c r="L28" s="161">
        <f t="shared" si="2"/>
        <v>0</v>
      </c>
      <c r="M28" s="35">
        <f t="shared" si="3"/>
        <v>3.4626038781163434E-3</v>
      </c>
      <c r="N28" s="162">
        <v>1</v>
      </c>
    </row>
    <row r="29" spans="1:14" ht="14.25" x14ac:dyDescent="0.15">
      <c r="A29" s="179" t="s">
        <v>155</v>
      </c>
      <c r="B29" s="268">
        <v>110</v>
      </c>
      <c r="C29" s="269">
        <v>121</v>
      </c>
      <c r="D29" s="268">
        <v>110</v>
      </c>
      <c r="E29" s="269">
        <v>121</v>
      </c>
      <c r="F29" s="22">
        <f t="shared" si="4"/>
        <v>0</v>
      </c>
      <c r="G29" s="33">
        <f t="shared" si="4"/>
        <v>0</v>
      </c>
      <c r="H29" s="268">
        <v>108</v>
      </c>
      <c r="I29" s="269">
        <v>121</v>
      </c>
      <c r="J29" s="22">
        <f t="shared" si="5"/>
        <v>2</v>
      </c>
      <c r="K29" s="34">
        <f t="shared" si="5"/>
        <v>0</v>
      </c>
      <c r="L29" s="161">
        <f t="shared" si="2"/>
        <v>0</v>
      </c>
      <c r="M29" s="35">
        <f t="shared" si="3"/>
        <v>8.3795013850415517E-2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68">
        <v>5</v>
      </c>
      <c r="I30" s="269">
        <v>5</v>
      </c>
      <c r="J30" s="22">
        <f t="shared" si="5"/>
        <v>0</v>
      </c>
      <c r="K30" s="34">
        <f t="shared" si="5"/>
        <v>0</v>
      </c>
      <c r="L30" s="161">
        <f t="shared" si="2"/>
        <v>0</v>
      </c>
      <c r="M30" s="35">
        <f t="shared" si="3"/>
        <v>3.4626038781163434E-3</v>
      </c>
      <c r="N30" s="162">
        <v>1</v>
      </c>
    </row>
    <row r="31" spans="1:14" ht="14.25" x14ac:dyDescent="0.15">
      <c r="A31" s="179" t="s">
        <v>157</v>
      </c>
      <c r="B31" s="268" t="s">
        <v>217</v>
      </c>
      <c r="C31" s="269" t="s">
        <v>217</v>
      </c>
      <c r="D31" s="268" t="s">
        <v>217</v>
      </c>
      <c r="E31" s="269" t="s">
        <v>217</v>
      </c>
      <c r="F31" s="22">
        <f t="shared" si="4"/>
        <v>0</v>
      </c>
      <c r="G31" s="33">
        <f t="shared" si="4"/>
        <v>0</v>
      </c>
      <c r="H31" s="268">
        <v>0</v>
      </c>
      <c r="I31" s="269">
        <v>0</v>
      </c>
      <c r="J31" s="22">
        <f t="shared" si="5"/>
        <v>0</v>
      </c>
      <c r="K31" s="34">
        <f t="shared" si="5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68">
        <v>1</v>
      </c>
      <c r="C32" s="269">
        <v>1</v>
      </c>
      <c r="D32" s="268" t="s">
        <v>217</v>
      </c>
      <c r="E32" s="269" t="s">
        <v>217</v>
      </c>
      <c r="F32" s="22">
        <f t="shared" si="4"/>
        <v>1</v>
      </c>
      <c r="G32" s="33">
        <f t="shared" si="4"/>
        <v>1</v>
      </c>
      <c r="H32" s="268">
        <v>0</v>
      </c>
      <c r="I32" s="269">
        <v>0</v>
      </c>
      <c r="J32" s="22">
        <f t="shared" si="5"/>
        <v>1</v>
      </c>
      <c r="K32" s="34">
        <f t="shared" si="5"/>
        <v>1</v>
      </c>
      <c r="L32" s="161">
        <f t="shared" si="2"/>
        <v>0</v>
      </c>
      <c r="M32" s="35">
        <f t="shared" si="3"/>
        <v>6.925207756232687E-4</v>
      </c>
      <c r="N32" s="162">
        <v>1</v>
      </c>
    </row>
    <row r="33" spans="1:14" ht="14.25" x14ac:dyDescent="0.15">
      <c r="A33" s="179" t="s">
        <v>159</v>
      </c>
      <c r="B33" s="268">
        <v>4</v>
      </c>
      <c r="C33" s="269">
        <v>9</v>
      </c>
      <c r="D33" s="268">
        <v>4</v>
      </c>
      <c r="E33" s="269">
        <v>9</v>
      </c>
      <c r="F33" s="22">
        <f t="shared" si="4"/>
        <v>0</v>
      </c>
      <c r="G33" s="33">
        <f t="shared" si="4"/>
        <v>0</v>
      </c>
      <c r="H33" s="268">
        <v>7</v>
      </c>
      <c r="I33" s="269">
        <v>16</v>
      </c>
      <c r="J33" s="22">
        <f t="shared" si="5"/>
        <v>-3</v>
      </c>
      <c r="K33" s="34">
        <f t="shared" si="5"/>
        <v>-7</v>
      </c>
      <c r="L33" s="161">
        <f t="shared" si="2"/>
        <v>-0.4375</v>
      </c>
      <c r="M33" s="35">
        <f t="shared" si="3"/>
        <v>6.2326869806094186E-3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f t="shared" si="4"/>
        <v>0</v>
      </c>
      <c r="G34" s="33">
        <f t="shared" si="4"/>
        <v>0</v>
      </c>
      <c r="H34" s="268">
        <v>1</v>
      </c>
      <c r="I34" s="269">
        <v>1</v>
      </c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6.925207756232687E-4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68">
        <v>0</v>
      </c>
      <c r="I35" s="269">
        <v>0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26</v>
      </c>
      <c r="C36" s="269">
        <v>40</v>
      </c>
      <c r="D36" s="268">
        <v>25</v>
      </c>
      <c r="E36" s="269">
        <v>39</v>
      </c>
      <c r="F36" s="22">
        <f t="shared" si="4"/>
        <v>1</v>
      </c>
      <c r="G36" s="33">
        <f t="shared" si="4"/>
        <v>1</v>
      </c>
      <c r="H36" s="268">
        <v>23</v>
      </c>
      <c r="I36" s="269">
        <v>36</v>
      </c>
      <c r="J36" s="22">
        <f t="shared" si="5"/>
        <v>3</v>
      </c>
      <c r="K36" s="34">
        <f t="shared" si="5"/>
        <v>4</v>
      </c>
      <c r="L36" s="161">
        <f t="shared" si="2"/>
        <v>0.1111111111111111</v>
      </c>
      <c r="M36" s="35">
        <f t="shared" si="3"/>
        <v>2.7700831024930747E-2</v>
      </c>
      <c r="N36" s="162">
        <v>1</v>
      </c>
    </row>
    <row r="37" spans="1:14" ht="14.25" x14ac:dyDescent="0.15">
      <c r="A37" s="179" t="s">
        <v>163</v>
      </c>
      <c r="B37" s="268">
        <v>0</v>
      </c>
      <c r="C37" s="269">
        <v>4</v>
      </c>
      <c r="D37" s="268">
        <v>1</v>
      </c>
      <c r="E37" s="269">
        <v>5</v>
      </c>
      <c r="F37" s="22">
        <f t="shared" si="4"/>
        <v>-1</v>
      </c>
      <c r="G37" s="33">
        <f t="shared" si="4"/>
        <v>-1</v>
      </c>
      <c r="H37" s="268">
        <v>1</v>
      </c>
      <c r="I37" s="269">
        <v>5</v>
      </c>
      <c r="J37" s="22">
        <f t="shared" si="5"/>
        <v>-1</v>
      </c>
      <c r="K37" s="34">
        <f t="shared" si="5"/>
        <v>-1</v>
      </c>
      <c r="L37" s="161">
        <f t="shared" si="2"/>
        <v>-0.2</v>
      </c>
      <c r="M37" s="35">
        <f t="shared" si="3"/>
        <v>2.7700831024930748E-3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f t="shared" si="4"/>
        <v>0</v>
      </c>
      <c r="G38" s="33">
        <f t="shared" si="4"/>
        <v>0</v>
      </c>
      <c r="H38" s="268">
        <v>3</v>
      </c>
      <c r="I38" s="269">
        <v>3</v>
      </c>
      <c r="J38" s="22">
        <f t="shared" si="5"/>
        <v>-1</v>
      </c>
      <c r="K38" s="34">
        <f t="shared" si="5"/>
        <v>-1</v>
      </c>
      <c r="L38" s="161">
        <f t="shared" si="2"/>
        <v>-0.33333333333333331</v>
      </c>
      <c r="M38" s="35">
        <f t="shared" si="3"/>
        <v>1.3850415512465374E-3</v>
      </c>
      <c r="N38" s="162">
        <v>5</v>
      </c>
    </row>
    <row r="39" spans="1:14" ht="14.25" x14ac:dyDescent="0.15">
      <c r="A39" s="182" t="s">
        <v>165</v>
      </c>
      <c r="B39" s="268">
        <v>273</v>
      </c>
      <c r="C39" s="269">
        <v>336</v>
      </c>
      <c r="D39" s="268">
        <v>279</v>
      </c>
      <c r="E39" s="269">
        <v>340</v>
      </c>
      <c r="F39" s="22">
        <f t="shared" si="4"/>
        <v>-6</v>
      </c>
      <c r="G39" s="33">
        <f t="shared" si="4"/>
        <v>-4</v>
      </c>
      <c r="H39" s="268">
        <v>274</v>
      </c>
      <c r="I39" s="269">
        <v>334</v>
      </c>
      <c r="J39" s="22">
        <f t="shared" si="5"/>
        <v>-1</v>
      </c>
      <c r="K39" s="34">
        <f t="shared" si="5"/>
        <v>2</v>
      </c>
      <c r="L39" s="161">
        <f t="shared" si="2"/>
        <v>5.9880239520958087E-3</v>
      </c>
      <c r="M39" s="35">
        <f t="shared" si="3"/>
        <v>0.23268698060941828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68">
        <v>0</v>
      </c>
      <c r="I40" s="269">
        <v>0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68">
        <v>1</v>
      </c>
      <c r="I41" s="269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6.925207756232687E-4</v>
      </c>
      <c r="N41" s="162">
        <v>2</v>
      </c>
    </row>
    <row r="42" spans="1:14" ht="14.25" x14ac:dyDescent="0.15">
      <c r="A42" s="183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68">
        <v>0</v>
      </c>
      <c r="I42" s="269">
        <v>0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68">
        <v>0</v>
      </c>
      <c r="I43" s="269">
        <v>0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68">
        <v>1</v>
      </c>
      <c r="I44" s="269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6.925207756232687E-4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68">
        <v>0</v>
      </c>
      <c r="I45" s="269">
        <v>0</v>
      </c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68">
        <v>0</v>
      </c>
      <c r="I46" s="269">
        <v>0</v>
      </c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24</v>
      </c>
      <c r="C47" s="269">
        <v>26</v>
      </c>
      <c r="D47" s="268">
        <v>21</v>
      </c>
      <c r="E47" s="269">
        <v>23</v>
      </c>
      <c r="F47" s="22">
        <f t="shared" si="4"/>
        <v>3</v>
      </c>
      <c r="G47" s="33">
        <f t="shared" si="4"/>
        <v>3</v>
      </c>
      <c r="H47" s="268">
        <v>22</v>
      </c>
      <c r="I47" s="269">
        <v>24</v>
      </c>
      <c r="J47" s="22">
        <f t="shared" si="5"/>
        <v>2</v>
      </c>
      <c r="K47" s="34">
        <f t="shared" si="5"/>
        <v>2</v>
      </c>
      <c r="L47" s="161">
        <f t="shared" si="2"/>
        <v>8.3333333333333329E-2</v>
      </c>
      <c r="M47" s="35">
        <f t="shared" si="3"/>
        <v>1.8005540166204988E-2</v>
      </c>
      <c r="N47" s="162">
        <v>1</v>
      </c>
    </row>
    <row r="48" spans="1:14" ht="14.25" x14ac:dyDescent="0.15">
      <c r="A48" s="184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68">
        <v>1</v>
      </c>
      <c r="I48" s="269">
        <v>1</v>
      </c>
      <c r="J48" s="22">
        <f t="shared" si="5"/>
        <v>-1</v>
      </c>
      <c r="K48" s="34">
        <f t="shared" si="5"/>
        <v>-1</v>
      </c>
      <c r="L48" s="161">
        <f t="shared" si="2"/>
        <v>-1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68">
        <v>6</v>
      </c>
      <c r="I49" s="269">
        <v>6</v>
      </c>
      <c r="J49" s="22">
        <f t="shared" si="5"/>
        <v>-2</v>
      </c>
      <c r="K49" s="34">
        <f t="shared" si="5"/>
        <v>-2</v>
      </c>
      <c r="L49" s="161">
        <f t="shared" si="2"/>
        <v>-0.33333333333333331</v>
      </c>
      <c r="M49" s="35">
        <f t="shared" si="3"/>
        <v>2.7700831024930748E-3</v>
      </c>
      <c r="N49" s="162">
        <v>2</v>
      </c>
    </row>
    <row r="50" spans="1:35" ht="14.25" x14ac:dyDescent="0.15">
      <c r="A50" s="179" t="s">
        <v>175</v>
      </c>
      <c r="B50" s="268">
        <v>19</v>
      </c>
      <c r="C50" s="269">
        <v>20</v>
      </c>
      <c r="D50" s="268">
        <v>19</v>
      </c>
      <c r="E50" s="269">
        <v>21</v>
      </c>
      <c r="F50" s="22">
        <f t="shared" si="4"/>
        <v>0</v>
      </c>
      <c r="G50" s="33">
        <f t="shared" si="4"/>
        <v>-1</v>
      </c>
      <c r="H50" s="268">
        <v>17</v>
      </c>
      <c r="I50" s="269">
        <v>24</v>
      </c>
      <c r="J50" s="22">
        <f t="shared" si="5"/>
        <v>2</v>
      </c>
      <c r="K50" s="34">
        <f t="shared" si="5"/>
        <v>-4</v>
      </c>
      <c r="L50" s="161">
        <f t="shared" si="2"/>
        <v>-0.16666666666666666</v>
      </c>
      <c r="M50" s="35">
        <f t="shared" si="3"/>
        <v>1.3850415512465374E-2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68">
        <v>0</v>
      </c>
      <c r="I51" s="269">
        <v>0</v>
      </c>
      <c r="J51" s="22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68">
        <v>0</v>
      </c>
      <c r="I52" s="269">
        <v>0</v>
      </c>
      <c r="J52" s="22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68">
        <v>1</v>
      </c>
      <c r="I53" s="269">
        <v>1</v>
      </c>
      <c r="J53" s="22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6.925207756232687E-4</v>
      </c>
      <c r="N53" s="162">
        <v>5</v>
      </c>
    </row>
    <row r="54" spans="1:35" ht="14.25" x14ac:dyDescent="0.15">
      <c r="A54" s="179" t="s">
        <v>178</v>
      </c>
      <c r="B54" s="268">
        <v>148</v>
      </c>
      <c r="C54" s="269">
        <v>162</v>
      </c>
      <c r="D54" s="268">
        <v>153</v>
      </c>
      <c r="E54" s="269">
        <v>167</v>
      </c>
      <c r="F54" s="22">
        <f t="shared" si="4"/>
        <v>-5</v>
      </c>
      <c r="G54" s="33">
        <f t="shared" si="4"/>
        <v>-5</v>
      </c>
      <c r="H54" s="268">
        <v>142</v>
      </c>
      <c r="I54" s="269">
        <v>155</v>
      </c>
      <c r="J54" s="22">
        <f t="shared" si="5"/>
        <v>6</v>
      </c>
      <c r="K54" s="34">
        <f t="shared" si="5"/>
        <v>7</v>
      </c>
      <c r="L54" s="161">
        <f t="shared" si="2"/>
        <v>4.5161290322580643E-2</v>
      </c>
      <c r="M54" s="35">
        <f t="shared" si="3"/>
        <v>0.11218836565096953</v>
      </c>
      <c r="N54" s="187">
        <v>1</v>
      </c>
    </row>
    <row r="55" spans="1:35" ht="15" thickBot="1" x14ac:dyDescent="0.2">
      <c r="A55" s="188" t="s">
        <v>88</v>
      </c>
      <c r="B55" s="272">
        <v>1</v>
      </c>
      <c r="C55" s="273">
        <v>1</v>
      </c>
      <c r="D55" s="272">
        <v>1</v>
      </c>
      <c r="E55" s="273">
        <v>1</v>
      </c>
      <c r="F55" s="22">
        <f t="shared" si="4"/>
        <v>0</v>
      </c>
      <c r="G55" s="33">
        <f t="shared" si="4"/>
        <v>0</v>
      </c>
      <c r="H55" s="272">
        <v>1</v>
      </c>
      <c r="I55" s="273">
        <v>2</v>
      </c>
      <c r="J55" s="22">
        <f t="shared" si="5"/>
        <v>0</v>
      </c>
      <c r="K55" s="34">
        <f t="shared" si="5"/>
        <v>-1</v>
      </c>
      <c r="L55" s="161">
        <f t="shared" si="2"/>
        <v>-0.5</v>
      </c>
      <c r="M55" s="35">
        <f t="shared" si="3"/>
        <v>6.925207756232687E-4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1179</v>
      </c>
      <c r="C56" s="265">
        <f>SUM(C4:C55)</f>
        <v>1444</v>
      </c>
      <c r="D56" s="226">
        <f>SUM(D4:D55)</f>
        <v>1183</v>
      </c>
      <c r="E56" s="265">
        <f>SUM(E4:E55)</f>
        <v>1450</v>
      </c>
      <c r="F56" s="44">
        <f>B56-D56</f>
        <v>-4</v>
      </c>
      <c r="G56" s="146">
        <f>C56-E56</f>
        <v>-6</v>
      </c>
      <c r="H56" s="43">
        <f>SUM(H4:H55)</f>
        <v>1173</v>
      </c>
      <c r="I56" s="266">
        <f>SUM(I4:I55)</f>
        <v>1453</v>
      </c>
      <c r="J56" s="44">
        <f>B56-H56</f>
        <v>6</v>
      </c>
      <c r="K56" s="146">
        <f>C56-I56</f>
        <v>-9</v>
      </c>
      <c r="L56" s="228">
        <f>IF(ISERROR(K56/I56),0,K56/I56)</f>
        <v>-6.1940812112869928E-3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J3:AK3"/>
    <mergeCell ref="AL3:AM3"/>
    <mergeCell ref="AN3:AO3"/>
    <mergeCell ref="AP3:AQ3"/>
    <mergeCell ref="AR3:AS3"/>
    <mergeCell ref="AT3:AU3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</mergeCells>
  <phoneticPr fontId="15"/>
  <pageMargins left="0.7" right="0.7" top="0.75" bottom="0.75" header="0.3" footer="0.3"/>
  <pageSetup paperSize="9" orientation="portrait" r:id="rId1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F644-89D6-413B-BD1A-1B9C100B6E6E}">
  <sheetPr>
    <pageSetUpPr fitToPage="1"/>
  </sheetPr>
  <dimension ref="A1:AW124"/>
  <sheetViews>
    <sheetView zoomScale="140" zoomScaleNormal="140" workbookViewId="0">
      <selection activeCell="E16" sqref="E1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214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45627</v>
      </c>
      <c r="C2" s="344"/>
      <c r="D2" s="343">
        <v>45597</v>
      </c>
      <c r="E2" s="364"/>
      <c r="F2" s="372" t="s">
        <v>3</v>
      </c>
      <c r="G2" s="346"/>
      <c r="H2" s="364">
        <v>45261</v>
      </c>
      <c r="I2" s="364"/>
      <c r="J2" s="372" t="s">
        <v>4</v>
      </c>
      <c r="K2" s="346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280" t="s">
        <v>17</v>
      </c>
      <c r="F3" s="290" t="s">
        <v>16</v>
      </c>
      <c r="G3" s="89" t="s">
        <v>17</v>
      </c>
      <c r="H3" s="285" t="s">
        <v>16</v>
      </c>
      <c r="I3" s="280" t="s">
        <v>17</v>
      </c>
      <c r="J3" s="290" t="s">
        <v>16</v>
      </c>
      <c r="K3" s="89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81">
        <v>1</v>
      </c>
      <c r="F4" s="291">
        <f t="shared" ref="F4:G19" si="0">B4-D4</f>
        <v>0</v>
      </c>
      <c r="G4" s="26">
        <f t="shared" si="0"/>
        <v>0</v>
      </c>
      <c r="H4" s="286">
        <v>1</v>
      </c>
      <c r="I4" s="281">
        <v>1</v>
      </c>
      <c r="J4" s="291">
        <f t="shared" ref="J4:K19" si="1">B4-H4</f>
        <v>0</v>
      </c>
      <c r="K4" s="295">
        <f t="shared" si="1"/>
        <v>0</v>
      </c>
      <c r="L4" s="161">
        <f>IF(ISERROR(K4/I4),0,K4/I4)</f>
        <v>0</v>
      </c>
      <c r="M4" s="29">
        <f>C4/$C$56</f>
        <v>6.8965517241379305E-4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268">
        <v>1</v>
      </c>
      <c r="C5" s="269">
        <v>2</v>
      </c>
      <c r="D5" s="268">
        <v>1</v>
      </c>
      <c r="E5" s="282">
        <v>2</v>
      </c>
      <c r="F5" s="186">
        <f t="shared" si="0"/>
        <v>0</v>
      </c>
      <c r="G5" s="33">
        <f t="shared" si="0"/>
        <v>0</v>
      </c>
      <c r="H5" s="287">
        <v>1</v>
      </c>
      <c r="I5" s="282">
        <v>2</v>
      </c>
      <c r="J5" s="186">
        <f t="shared" si="1"/>
        <v>0</v>
      </c>
      <c r="K5" s="30">
        <f t="shared" si="1"/>
        <v>0</v>
      </c>
      <c r="L5" s="161">
        <f>IF(ISERROR(K5/I5),0,K5/I5)</f>
        <v>0</v>
      </c>
      <c r="M5" s="32">
        <f>C5/$C$56</f>
        <v>1.3793103448275861E-3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18</v>
      </c>
      <c r="AI5" s="163">
        <f>SUMIFS(C4:C55,N4:N55,"1")</f>
        <v>1199</v>
      </c>
      <c r="AJ5" s="163">
        <f>COUNTIFS($C$4:$C$55,"&gt;0",$N$4:$N$55,"=2")</f>
        <v>7</v>
      </c>
      <c r="AK5" s="163">
        <f>SUMIFS($C$4:$C$55,$N$4:$N$55,"2")</f>
        <v>13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22</v>
      </c>
      <c r="AP5" s="163">
        <f>COUNTIFS($N$4:$N$55,"=5",$C$4:$C$55,"&gt;0")</f>
        <v>5</v>
      </c>
      <c r="AQ5" s="163">
        <f>SUMIFS($C$4:$C$55,$N$4:$N$55,"5")</f>
        <v>210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35</v>
      </c>
      <c r="AU5" s="168">
        <f>AI5+AK5+AM5+AO5+AQ5+AS5+1</f>
        <v>1450</v>
      </c>
      <c r="AV5" s="263">
        <v>726</v>
      </c>
      <c r="AW5" s="264">
        <v>724</v>
      </c>
    </row>
    <row r="6" spans="1:49" ht="15" thickBot="1" x14ac:dyDescent="0.2">
      <c r="A6" s="176" t="s">
        <v>84</v>
      </c>
      <c r="B6" s="268">
        <v>3</v>
      </c>
      <c r="C6" s="269">
        <v>3</v>
      </c>
      <c r="D6" s="268">
        <v>3</v>
      </c>
      <c r="E6" s="282">
        <v>3</v>
      </c>
      <c r="F6" s="186">
        <f t="shared" si="0"/>
        <v>0</v>
      </c>
      <c r="G6" s="33">
        <f t="shared" si="0"/>
        <v>0</v>
      </c>
      <c r="H6" s="287">
        <v>3</v>
      </c>
      <c r="I6" s="282">
        <v>3</v>
      </c>
      <c r="J6" s="186">
        <f t="shared" si="1"/>
        <v>0</v>
      </c>
      <c r="K6" s="33">
        <f t="shared" si="1"/>
        <v>0</v>
      </c>
      <c r="L6" s="161">
        <f>IF(ISERROR(K6/I6),0,K6/I6)</f>
        <v>0</v>
      </c>
      <c r="M6" s="35">
        <f>C6/$C$56</f>
        <v>2.0689655172413794E-3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0.51428571428571423</v>
      </c>
      <c r="AI6" s="59">
        <f>AI5/AU5</f>
        <v>0.8268965517241379</v>
      </c>
      <c r="AJ6" s="60">
        <f>AJ5/AT5</f>
        <v>0.2</v>
      </c>
      <c r="AK6" s="60">
        <f>AK5/AU5</f>
        <v>8.9655172413793099E-3</v>
      </c>
      <c r="AL6" s="59">
        <f>AL5/AT5</f>
        <v>2.8571428571428571E-2</v>
      </c>
      <c r="AM6" s="59">
        <f>AM5/AU5</f>
        <v>6.8965517241379305E-4</v>
      </c>
      <c r="AN6" s="60">
        <f>AN5/AT5</f>
        <v>5.7142857142857141E-2</v>
      </c>
      <c r="AO6" s="60">
        <f>AO5/AU5</f>
        <v>1.5172413793103448E-2</v>
      </c>
      <c r="AP6" s="59">
        <f>AP5/AT5</f>
        <v>0.14285714285714285</v>
      </c>
      <c r="AQ6" s="59">
        <f>AQ5/AU5</f>
        <v>0.14482758620689656</v>
      </c>
      <c r="AR6" s="60">
        <f>AR5/AT5</f>
        <v>5.7142857142857141E-2</v>
      </c>
      <c r="AS6" s="173">
        <f>AS5/AU5</f>
        <v>2.7586206896551722E-3</v>
      </c>
      <c r="AT6" s="174">
        <f>AH6+AJ6+AL6+AN6+AP6+AR6</f>
        <v>1</v>
      </c>
      <c r="AU6" s="175">
        <f>AI6+AK6+AM6+AO6+AQ6+AS6</f>
        <v>0.99931034482758607</v>
      </c>
      <c r="AV6" s="63">
        <f>AV5/AU5</f>
        <v>0.50068965517241382</v>
      </c>
      <c r="AW6" s="64">
        <f>AW5/AU5</f>
        <v>0.49931034482758618</v>
      </c>
    </row>
    <row r="7" spans="1:49" ht="14.25" x14ac:dyDescent="0.15">
      <c r="A7" s="179" t="s">
        <v>137</v>
      </c>
      <c r="B7" s="268">
        <v>2</v>
      </c>
      <c r="C7" s="269">
        <v>2</v>
      </c>
      <c r="D7" s="268">
        <v>2</v>
      </c>
      <c r="E7" s="282">
        <v>2</v>
      </c>
      <c r="F7" s="186">
        <f t="shared" si="0"/>
        <v>0</v>
      </c>
      <c r="G7" s="33">
        <f t="shared" si="0"/>
        <v>0</v>
      </c>
      <c r="H7" s="287">
        <v>2</v>
      </c>
      <c r="I7" s="282">
        <v>2</v>
      </c>
      <c r="J7" s="186">
        <f t="shared" si="1"/>
        <v>0</v>
      </c>
      <c r="K7" s="33">
        <f t="shared" si="1"/>
        <v>0</v>
      </c>
      <c r="L7" s="161">
        <f t="shared" ref="L7:L55" si="2">IF(ISERROR(K7/I7),0,K7/I7)</f>
        <v>0</v>
      </c>
      <c r="M7" s="35">
        <f t="shared" ref="M7:M55" si="3">C7/$C$56</f>
        <v>1.3793103448275861E-3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 t="s">
        <v>217</v>
      </c>
      <c r="C8" s="269" t="s">
        <v>217</v>
      </c>
      <c r="D8" s="268" t="s">
        <v>217</v>
      </c>
      <c r="E8" s="282" t="s">
        <v>217</v>
      </c>
      <c r="F8" s="186">
        <f t="shared" si="0"/>
        <v>0</v>
      </c>
      <c r="G8" s="33">
        <f t="shared" si="0"/>
        <v>0</v>
      </c>
      <c r="H8" s="287">
        <v>1</v>
      </c>
      <c r="I8" s="282">
        <v>1</v>
      </c>
      <c r="J8" s="186">
        <f t="shared" si="1"/>
        <v>-1</v>
      </c>
      <c r="K8" s="33">
        <f t="shared" si="1"/>
        <v>-1</v>
      </c>
      <c r="L8" s="161">
        <f t="shared" si="2"/>
        <v>-1</v>
      </c>
      <c r="M8" s="35">
        <f t="shared" si="3"/>
        <v>0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118</v>
      </c>
      <c r="C9" s="269">
        <v>200</v>
      </c>
      <c r="D9" s="268">
        <v>120</v>
      </c>
      <c r="E9" s="282">
        <v>202</v>
      </c>
      <c r="F9" s="186">
        <f t="shared" si="0"/>
        <v>-2</v>
      </c>
      <c r="G9" s="33">
        <f t="shared" si="0"/>
        <v>-2</v>
      </c>
      <c r="H9" s="287">
        <v>132</v>
      </c>
      <c r="I9" s="282">
        <v>222</v>
      </c>
      <c r="J9" s="186">
        <f t="shared" si="1"/>
        <v>-14</v>
      </c>
      <c r="K9" s="33">
        <f t="shared" si="1"/>
        <v>-22</v>
      </c>
      <c r="L9" s="161">
        <f t="shared" si="2"/>
        <v>-9.90990990990991E-2</v>
      </c>
      <c r="M9" s="35">
        <f t="shared" si="3"/>
        <v>0.13793103448275862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20</v>
      </c>
      <c r="C10" s="269">
        <v>20</v>
      </c>
      <c r="D10" s="268">
        <v>18</v>
      </c>
      <c r="E10" s="282">
        <v>18</v>
      </c>
      <c r="F10" s="186">
        <f t="shared" si="0"/>
        <v>2</v>
      </c>
      <c r="G10" s="33">
        <f t="shared" si="0"/>
        <v>2</v>
      </c>
      <c r="H10" s="287">
        <v>10</v>
      </c>
      <c r="I10" s="282">
        <v>10</v>
      </c>
      <c r="J10" s="186">
        <f t="shared" si="1"/>
        <v>10</v>
      </c>
      <c r="K10" s="33">
        <f t="shared" si="1"/>
        <v>10</v>
      </c>
      <c r="L10" s="161">
        <f t="shared" si="2"/>
        <v>1</v>
      </c>
      <c r="M10" s="35">
        <f t="shared" si="3"/>
        <v>1.3793103448275862E-2</v>
      </c>
      <c r="N10" s="162">
        <v>1</v>
      </c>
    </row>
    <row r="11" spans="1:49" ht="14.25" x14ac:dyDescent="0.15">
      <c r="A11" s="180" t="s">
        <v>208</v>
      </c>
      <c r="B11" s="268">
        <v>9</v>
      </c>
      <c r="C11" s="269">
        <v>24</v>
      </c>
      <c r="D11" s="268">
        <v>10</v>
      </c>
      <c r="E11" s="282">
        <v>25</v>
      </c>
      <c r="F11" s="186">
        <f t="shared" si="0"/>
        <v>-1</v>
      </c>
      <c r="G11" s="33">
        <f t="shared" si="0"/>
        <v>-1</v>
      </c>
      <c r="H11" s="287">
        <v>9</v>
      </c>
      <c r="I11" s="282">
        <v>23</v>
      </c>
      <c r="J11" s="186">
        <f t="shared" si="1"/>
        <v>0</v>
      </c>
      <c r="K11" s="33">
        <f t="shared" si="1"/>
        <v>1</v>
      </c>
      <c r="L11" s="161">
        <f t="shared" si="2"/>
        <v>4.3478260869565216E-2</v>
      </c>
      <c r="M11" s="35">
        <f t="shared" si="3"/>
        <v>1.6551724137931035E-2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5</v>
      </c>
      <c r="E12" s="282">
        <v>5</v>
      </c>
      <c r="F12" s="186">
        <f t="shared" si="0"/>
        <v>0</v>
      </c>
      <c r="G12" s="33">
        <f t="shared" si="0"/>
        <v>0</v>
      </c>
      <c r="H12" s="287">
        <v>4</v>
      </c>
      <c r="I12" s="282">
        <v>4</v>
      </c>
      <c r="J12" s="186">
        <f t="shared" si="1"/>
        <v>1</v>
      </c>
      <c r="K12" s="33">
        <f t="shared" si="1"/>
        <v>1</v>
      </c>
      <c r="L12" s="161">
        <f t="shared" si="2"/>
        <v>0.25</v>
      </c>
      <c r="M12" s="35">
        <f t="shared" si="3"/>
        <v>3.4482758620689655E-3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 t="s">
        <v>217</v>
      </c>
      <c r="E13" s="282" t="s">
        <v>217</v>
      </c>
      <c r="F13" s="186">
        <f t="shared" si="0"/>
        <v>0</v>
      </c>
      <c r="G13" s="33">
        <f t="shared" si="0"/>
        <v>0</v>
      </c>
      <c r="H13" s="287">
        <v>0</v>
      </c>
      <c r="I13" s="282">
        <v>0</v>
      </c>
      <c r="J13" s="186">
        <f t="shared" si="1"/>
        <v>0</v>
      </c>
      <c r="K13" s="33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8</v>
      </c>
      <c r="C14" s="269">
        <v>12</v>
      </c>
      <c r="D14" s="268">
        <v>10</v>
      </c>
      <c r="E14" s="282">
        <v>15</v>
      </c>
      <c r="F14" s="186">
        <f t="shared" si="0"/>
        <v>-2</v>
      </c>
      <c r="G14" s="33">
        <f t="shared" si="0"/>
        <v>-3</v>
      </c>
      <c r="H14" s="287">
        <v>6</v>
      </c>
      <c r="I14" s="282">
        <v>10</v>
      </c>
      <c r="J14" s="186">
        <f t="shared" si="1"/>
        <v>2</v>
      </c>
      <c r="K14" s="33">
        <f t="shared" si="1"/>
        <v>2</v>
      </c>
      <c r="L14" s="161">
        <f t="shared" si="2"/>
        <v>0.2</v>
      </c>
      <c r="M14" s="35">
        <f t="shared" si="3"/>
        <v>8.2758620689655175E-3</v>
      </c>
      <c r="N14" s="162">
        <v>1</v>
      </c>
    </row>
    <row r="15" spans="1:49" ht="14.25" x14ac:dyDescent="0.15">
      <c r="A15" s="179" t="s">
        <v>144</v>
      </c>
      <c r="B15" s="268">
        <v>204</v>
      </c>
      <c r="C15" s="269">
        <v>254</v>
      </c>
      <c r="D15" s="268">
        <v>214</v>
      </c>
      <c r="E15" s="282">
        <v>263</v>
      </c>
      <c r="F15" s="186">
        <f t="shared" si="0"/>
        <v>-10</v>
      </c>
      <c r="G15" s="33">
        <f t="shared" si="0"/>
        <v>-9</v>
      </c>
      <c r="H15" s="287">
        <v>199</v>
      </c>
      <c r="I15" s="282">
        <v>244</v>
      </c>
      <c r="J15" s="186">
        <f t="shared" si="1"/>
        <v>5</v>
      </c>
      <c r="K15" s="33">
        <f t="shared" si="1"/>
        <v>10</v>
      </c>
      <c r="L15" s="161">
        <f t="shared" si="2"/>
        <v>4.0983606557377046E-2</v>
      </c>
      <c r="M15" s="35">
        <f t="shared" si="3"/>
        <v>0.17517241379310344</v>
      </c>
      <c r="N15" s="162">
        <v>1</v>
      </c>
    </row>
    <row r="16" spans="1:49" ht="14.25" x14ac:dyDescent="0.15">
      <c r="A16" s="179" t="s">
        <v>73</v>
      </c>
      <c r="B16" s="268">
        <v>87</v>
      </c>
      <c r="C16" s="269">
        <v>88</v>
      </c>
      <c r="D16" s="268">
        <v>87</v>
      </c>
      <c r="E16" s="282">
        <v>88</v>
      </c>
      <c r="F16" s="186">
        <f t="shared" si="0"/>
        <v>0</v>
      </c>
      <c r="G16" s="33">
        <f t="shared" si="0"/>
        <v>0</v>
      </c>
      <c r="H16" s="287">
        <v>104</v>
      </c>
      <c r="I16" s="282">
        <v>108</v>
      </c>
      <c r="J16" s="186">
        <f t="shared" si="1"/>
        <v>-17</v>
      </c>
      <c r="K16" s="33">
        <f t="shared" si="1"/>
        <v>-20</v>
      </c>
      <c r="L16" s="161">
        <f t="shared" si="2"/>
        <v>-0.18518518518518517</v>
      </c>
      <c r="M16" s="35">
        <f t="shared" si="3"/>
        <v>6.0689655172413794E-2</v>
      </c>
      <c r="N16" s="162">
        <v>1</v>
      </c>
    </row>
    <row r="17" spans="1:14" ht="14.25" x14ac:dyDescent="0.15">
      <c r="A17" s="179" t="s">
        <v>145</v>
      </c>
      <c r="B17" s="268" t="s">
        <v>217</v>
      </c>
      <c r="C17" s="269" t="s">
        <v>217</v>
      </c>
      <c r="D17" s="268" t="s">
        <v>217</v>
      </c>
      <c r="E17" s="282" t="s">
        <v>217</v>
      </c>
      <c r="F17" s="186">
        <f t="shared" si="0"/>
        <v>0</v>
      </c>
      <c r="G17" s="33">
        <f t="shared" si="0"/>
        <v>0</v>
      </c>
      <c r="H17" s="287">
        <v>0</v>
      </c>
      <c r="I17" s="282">
        <v>0</v>
      </c>
      <c r="J17" s="186">
        <f t="shared" si="1"/>
        <v>0</v>
      </c>
      <c r="K17" s="33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82">
        <v>2</v>
      </c>
      <c r="F18" s="186">
        <f t="shared" si="0"/>
        <v>0</v>
      </c>
      <c r="G18" s="33">
        <f t="shared" si="0"/>
        <v>0</v>
      </c>
      <c r="H18" s="287" t="s">
        <v>217</v>
      </c>
      <c r="I18" s="282" t="s">
        <v>217</v>
      </c>
      <c r="J18" s="186">
        <f t="shared" si="1"/>
        <v>1</v>
      </c>
      <c r="K18" s="33">
        <f t="shared" si="1"/>
        <v>2</v>
      </c>
      <c r="L18" s="161">
        <f t="shared" si="2"/>
        <v>0</v>
      </c>
      <c r="M18" s="35">
        <f t="shared" si="3"/>
        <v>1.3793103448275861E-3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82">
        <v>1</v>
      </c>
      <c r="F19" s="186">
        <f t="shared" si="0"/>
        <v>0</v>
      </c>
      <c r="G19" s="33">
        <f t="shared" si="0"/>
        <v>0</v>
      </c>
      <c r="H19" s="287">
        <v>1</v>
      </c>
      <c r="I19" s="282">
        <v>1</v>
      </c>
      <c r="J19" s="186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6.8965517241379305E-4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82">
        <v>2</v>
      </c>
      <c r="F20" s="186">
        <f t="shared" ref="F20:G55" si="4">B20-D20</f>
        <v>0</v>
      </c>
      <c r="G20" s="33">
        <f t="shared" si="4"/>
        <v>0</v>
      </c>
      <c r="H20" s="287">
        <v>2</v>
      </c>
      <c r="I20" s="282">
        <v>2</v>
      </c>
      <c r="J20" s="186">
        <f t="shared" ref="J20:K55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1.3793103448275861E-3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82" t="s">
        <v>217</v>
      </c>
      <c r="F21" s="186">
        <f t="shared" si="4"/>
        <v>0</v>
      </c>
      <c r="G21" s="33">
        <f t="shared" si="4"/>
        <v>0</v>
      </c>
      <c r="H21" s="287">
        <v>0</v>
      </c>
      <c r="I21" s="282">
        <v>0</v>
      </c>
      <c r="J21" s="186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82">
        <v>1</v>
      </c>
      <c r="F22" s="186">
        <f t="shared" si="4"/>
        <v>0</v>
      </c>
      <c r="G22" s="33">
        <f t="shared" si="4"/>
        <v>0</v>
      </c>
      <c r="H22" s="287">
        <v>1</v>
      </c>
      <c r="I22" s="282">
        <v>1</v>
      </c>
      <c r="J22" s="186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6.8965517241379305E-4</v>
      </c>
      <c r="N22" s="162">
        <v>3</v>
      </c>
    </row>
    <row r="23" spans="1:14" ht="14.25" x14ac:dyDescent="0.15">
      <c r="A23" s="179" t="s">
        <v>150</v>
      </c>
      <c r="B23" s="268">
        <v>15</v>
      </c>
      <c r="C23" s="269">
        <v>15</v>
      </c>
      <c r="D23" s="268">
        <v>14</v>
      </c>
      <c r="E23" s="282">
        <v>14</v>
      </c>
      <c r="F23" s="186">
        <f t="shared" si="4"/>
        <v>1</v>
      </c>
      <c r="G23" s="33">
        <f t="shared" si="4"/>
        <v>1</v>
      </c>
      <c r="H23" s="287">
        <v>13</v>
      </c>
      <c r="I23" s="282">
        <v>13</v>
      </c>
      <c r="J23" s="186">
        <f t="shared" si="5"/>
        <v>2</v>
      </c>
      <c r="K23" s="33">
        <f t="shared" si="5"/>
        <v>2</v>
      </c>
      <c r="L23" s="161">
        <f t="shared" si="2"/>
        <v>0.15384615384615385</v>
      </c>
      <c r="M23" s="35">
        <f t="shared" si="3"/>
        <v>1.0344827586206896E-2</v>
      </c>
      <c r="N23" s="162">
        <v>1</v>
      </c>
    </row>
    <row r="24" spans="1:14" ht="14.25" x14ac:dyDescent="0.15">
      <c r="A24" s="181" t="s">
        <v>151</v>
      </c>
      <c r="B24" s="268">
        <v>70</v>
      </c>
      <c r="C24" s="269">
        <v>70</v>
      </c>
      <c r="D24" s="268">
        <v>73</v>
      </c>
      <c r="E24" s="282">
        <v>73</v>
      </c>
      <c r="F24" s="186">
        <f t="shared" si="4"/>
        <v>-3</v>
      </c>
      <c r="G24" s="33">
        <f t="shared" si="4"/>
        <v>-3</v>
      </c>
      <c r="H24" s="287">
        <v>62</v>
      </c>
      <c r="I24" s="282">
        <v>62</v>
      </c>
      <c r="J24" s="186">
        <f t="shared" si="5"/>
        <v>8</v>
      </c>
      <c r="K24" s="33">
        <f t="shared" si="5"/>
        <v>8</v>
      </c>
      <c r="L24" s="161">
        <f t="shared" si="2"/>
        <v>0.12903225806451613</v>
      </c>
      <c r="M24" s="35">
        <f t="shared" si="3"/>
        <v>4.8275862068965517E-2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82">
        <v>1</v>
      </c>
      <c r="F25" s="186">
        <f t="shared" si="4"/>
        <v>0</v>
      </c>
      <c r="G25" s="33">
        <f t="shared" si="4"/>
        <v>0</v>
      </c>
      <c r="H25" s="287">
        <v>1</v>
      </c>
      <c r="I25" s="282">
        <v>1</v>
      </c>
      <c r="J25" s="186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6.8965517241379305E-4</v>
      </c>
      <c r="N25" s="162">
        <v>1</v>
      </c>
    </row>
    <row r="26" spans="1:14" ht="14.25" x14ac:dyDescent="0.15">
      <c r="A26" s="179" t="s">
        <v>153</v>
      </c>
      <c r="B26" s="268" t="s">
        <v>217</v>
      </c>
      <c r="C26" s="269" t="s">
        <v>217</v>
      </c>
      <c r="D26" s="268" t="s">
        <v>217</v>
      </c>
      <c r="E26" s="282" t="s">
        <v>217</v>
      </c>
      <c r="F26" s="186">
        <f t="shared" si="4"/>
        <v>0</v>
      </c>
      <c r="G26" s="33">
        <f t="shared" si="4"/>
        <v>0</v>
      </c>
      <c r="H26" s="287">
        <v>0</v>
      </c>
      <c r="I26" s="282">
        <v>0</v>
      </c>
      <c r="J26" s="186">
        <f t="shared" si="5"/>
        <v>0</v>
      </c>
      <c r="K26" s="33">
        <f t="shared" si="5"/>
        <v>0</v>
      </c>
      <c r="L26" s="161">
        <f t="shared" si="2"/>
        <v>0</v>
      </c>
      <c r="M26" s="35">
        <f t="shared" si="3"/>
        <v>0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82">
        <v>1</v>
      </c>
      <c r="F27" s="186">
        <f t="shared" si="4"/>
        <v>0</v>
      </c>
      <c r="G27" s="33">
        <f t="shared" si="4"/>
        <v>0</v>
      </c>
      <c r="H27" s="287">
        <v>1</v>
      </c>
      <c r="I27" s="282">
        <v>1</v>
      </c>
      <c r="J27" s="186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6.8965517241379305E-4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82">
        <v>5</v>
      </c>
      <c r="F28" s="186">
        <f t="shared" si="4"/>
        <v>0</v>
      </c>
      <c r="G28" s="33">
        <f t="shared" si="4"/>
        <v>0</v>
      </c>
      <c r="H28" s="287">
        <v>5</v>
      </c>
      <c r="I28" s="282">
        <v>5</v>
      </c>
      <c r="J28" s="186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3.4482758620689655E-3</v>
      </c>
      <c r="N28" s="162">
        <v>1</v>
      </c>
    </row>
    <row r="29" spans="1:14" ht="14.25" x14ac:dyDescent="0.15">
      <c r="A29" s="179" t="s">
        <v>155</v>
      </c>
      <c r="B29" s="268">
        <v>110</v>
      </c>
      <c r="C29" s="269">
        <v>121</v>
      </c>
      <c r="D29" s="268">
        <v>111</v>
      </c>
      <c r="E29" s="282">
        <v>122</v>
      </c>
      <c r="F29" s="186">
        <f t="shared" si="4"/>
        <v>-1</v>
      </c>
      <c r="G29" s="33">
        <f t="shared" si="4"/>
        <v>-1</v>
      </c>
      <c r="H29" s="287">
        <v>109</v>
      </c>
      <c r="I29" s="282">
        <v>122</v>
      </c>
      <c r="J29" s="186">
        <f t="shared" si="5"/>
        <v>1</v>
      </c>
      <c r="K29" s="33">
        <f t="shared" si="5"/>
        <v>-1</v>
      </c>
      <c r="L29" s="161">
        <f t="shared" si="2"/>
        <v>-8.1967213114754103E-3</v>
      </c>
      <c r="M29" s="35">
        <f t="shared" si="3"/>
        <v>8.344827586206896E-2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82">
        <v>5</v>
      </c>
      <c r="F30" s="186">
        <f t="shared" si="4"/>
        <v>0</v>
      </c>
      <c r="G30" s="33">
        <f t="shared" si="4"/>
        <v>0</v>
      </c>
      <c r="H30" s="287">
        <v>5</v>
      </c>
      <c r="I30" s="282">
        <v>5</v>
      </c>
      <c r="J30" s="186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3.4482758620689655E-3</v>
      </c>
      <c r="N30" s="162">
        <v>1</v>
      </c>
    </row>
    <row r="31" spans="1:14" ht="14.25" x14ac:dyDescent="0.15">
      <c r="A31" s="179" t="s">
        <v>157</v>
      </c>
      <c r="B31" s="268" t="s">
        <v>217</v>
      </c>
      <c r="C31" s="269" t="s">
        <v>217</v>
      </c>
      <c r="D31" s="268" t="s">
        <v>217</v>
      </c>
      <c r="E31" s="282" t="s">
        <v>217</v>
      </c>
      <c r="F31" s="186">
        <f t="shared" si="4"/>
        <v>0</v>
      </c>
      <c r="G31" s="33">
        <f t="shared" si="4"/>
        <v>0</v>
      </c>
      <c r="H31" s="287">
        <v>0</v>
      </c>
      <c r="I31" s="282">
        <v>0</v>
      </c>
      <c r="J31" s="186">
        <f t="shared" si="5"/>
        <v>0</v>
      </c>
      <c r="K31" s="33">
        <f t="shared" si="5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68" t="s">
        <v>217</v>
      </c>
      <c r="C32" s="269" t="s">
        <v>217</v>
      </c>
      <c r="D32" s="268" t="s">
        <v>217</v>
      </c>
      <c r="E32" s="282" t="s">
        <v>217</v>
      </c>
      <c r="F32" s="186">
        <f t="shared" si="4"/>
        <v>0</v>
      </c>
      <c r="G32" s="33">
        <f t="shared" si="4"/>
        <v>0</v>
      </c>
      <c r="H32" s="287">
        <v>0</v>
      </c>
      <c r="I32" s="282">
        <v>0</v>
      </c>
      <c r="J32" s="186">
        <f t="shared" si="5"/>
        <v>0</v>
      </c>
      <c r="K32" s="33">
        <f t="shared" si="5"/>
        <v>0</v>
      </c>
      <c r="L32" s="161">
        <f t="shared" si="2"/>
        <v>0</v>
      </c>
      <c r="M32" s="35">
        <f t="shared" si="3"/>
        <v>0</v>
      </c>
      <c r="N32" s="162">
        <v>1</v>
      </c>
    </row>
    <row r="33" spans="1:14" ht="14.25" x14ac:dyDescent="0.15">
      <c r="A33" s="179" t="s">
        <v>159</v>
      </c>
      <c r="B33" s="268">
        <v>4</v>
      </c>
      <c r="C33" s="269">
        <v>9</v>
      </c>
      <c r="D33" s="268">
        <v>4</v>
      </c>
      <c r="E33" s="282">
        <v>9</v>
      </c>
      <c r="F33" s="186">
        <f t="shared" si="4"/>
        <v>0</v>
      </c>
      <c r="G33" s="33">
        <f t="shared" si="4"/>
        <v>0</v>
      </c>
      <c r="H33" s="287">
        <v>7</v>
      </c>
      <c r="I33" s="282">
        <v>16</v>
      </c>
      <c r="J33" s="186">
        <f t="shared" si="5"/>
        <v>-3</v>
      </c>
      <c r="K33" s="33">
        <f t="shared" si="5"/>
        <v>-7</v>
      </c>
      <c r="L33" s="161">
        <f t="shared" si="2"/>
        <v>-0.4375</v>
      </c>
      <c r="M33" s="35">
        <f t="shared" si="3"/>
        <v>6.2068965517241377E-3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82">
        <v>1</v>
      </c>
      <c r="F34" s="186">
        <f t="shared" si="4"/>
        <v>0</v>
      </c>
      <c r="G34" s="33">
        <f t="shared" si="4"/>
        <v>0</v>
      </c>
      <c r="H34" s="287">
        <v>1</v>
      </c>
      <c r="I34" s="282">
        <v>1</v>
      </c>
      <c r="J34" s="186">
        <f t="shared" si="5"/>
        <v>0</v>
      </c>
      <c r="K34" s="33">
        <f t="shared" si="5"/>
        <v>0</v>
      </c>
      <c r="L34" s="161">
        <f t="shared" si="2"/>
        <v>0</v>
      </c>
      <c r="M34" s="35">
        <f t="shared" si="3"/>
        <v>6.8965517241379305E-4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82" t="s">
        <v>217</v>
      </c>
      <c r="F35" s="186">
        <f t="shared" si="4"/>
        <v>0</v>
      </c>
      <c r="G35" s="33">
        <f t="shared" si="4"/>
        <v>0</v>
      </c>
      <c r="H35" s="287">
        <v>0</v>
      </c>
      <c r="I35" s="282">
        <v>0</v>
      </c>
      <c r="J35" s="186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25</v>
      </c>
      <c r="C36" s="269">
        <v>39</v>
      </c>
      <c r="D36" s="268">
        <v>22</v>
      </c>
      <c r="E36" s="282">
        <v>36</v>
      </c>
      <c r="F36" s="186">
        <f t="shared" si="4"/>
        <v>3</v>
      </c>
      <c r="G36" s="33">
        <f t="shared" si="4"/>
        <v>3</v>
      </c>
      <c r="H36" s="287">
        <v>22</v>
      </c>
      <c r="I36" s="282">
        <v>36</v>
      </c>
      <c r="J36" s="186">
        <f t="shared" si="5"/>
        <v>3</v>
      </c>
      <c r="K36" s="33">
        <f t="shared" si="5"/>
        <v>3</v>
      </c>
      <c r="L36" s="161">
        <f t="shared" si="2"/>
        <v>8.3333333333333329E-2</v>
      </c>
      <c r="M36" s="35">
        <f t="shared" si="3"/>
        <v>2.6896551724137931E-2</v>
      </c>
      <c r="N36" s="162">
        <v>1</v>
      </c>
    </row>
    <row r="37" spans="1:14" ht="14.25" x14ac:dyDescent="0.15">
      <c r="A37" s="179" t="s">
        <v>163</v>
      </c>
      <c r="B37" s="268">
        <v>1</v>
      </c>
      <c r="C37" s="269">
        <v>5</v>
      </c>
      <c r="D37" s="268">
        <v>1</v>
      </c>
      <c r="E37" s="282">
        <v>5</v>
      </c>
      <c r="F37" s="186">
        <f t="shared" si="4"/>
        <v>0</v>
      </c>
      <c r="G37" s="33">
        <f t="shared" si="4"/>
        <v>0</v>
      </c>
      <c r="H37" s="287">
        <v>1</v>
      </c>
      <c r="I37" s="282">
        <v>5</v>
      </c>
      <c r="J37" s="186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3.4482758620689655E-3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82">
        <v>2</v>
      </c>
      <c r="F38" s="186">
        <f t="shared" si="4"/>
        <v>0</v>
      </c>
      <c r="G38" s="33">
        <f t="shared" si="4"/>
        <v>0</v>
      </c>
      <c r="H38" s="287">
        <v>3</v>
      </c>
      <c r="I38" s="282">
        <v>3</v>
      </c>
      <c r="J38" s="186">
        <f t="shared" si="5"/>
        <v>-1</v>
      </c>
      <c r="K38" s="33">
        <f t="shared" si="5"/>
        <v>-1</v>
      </c>
      <c r="L38" s="161">
        <f t="shared" si="2"/>
        <v>-0.33333333333333331</v>
      </c>
      <c r="M38" s="35">
        <f t="shared" si="3"/>
        <v>1.3793103448275861E-3</v>
      </c>
      <c r="N38" s="162">
        <v>5</v>
      </c>
    </row>
    <row r="39" spans="1:14" ht="14.25" x14ac:dyDescent="0.15">
      <c r="A39" s="182" t="s">
        <v>165</v>
      </c>
      <c r="B39" s="268">
        <v>279</v>
      </c>
      <c r="C39" s="269">
        <v>340</v>
      </c>
      <c r="D39" s="268">
        <v>277</v>
      </c>
      <c r="E39" s="282">
        <v>342</v>
      </c>
      <c r="F39" s="186">
        <f t="shared" si="4"/>
        <v>2</v>
      </c>
      <c r="G39" s="33">
        <f t="shared" si="4"/>
        <v>-2</v>
      </c>
      <c r="H39" s="287">
        <v>274</v>
      </c>
      <c r="I39" s="282">
        <v>334</v>
      </c>
      <c r="J39" s="186">
        <f t="shared" si="5"/>
        <v>5</v>
      </c>
      <c r="K39" s="33">
        <f t="shared" si="5"/>
        <v>6</v>
      </c>
      <c r="L39" s="161">
        <f t="shared" si="2"/>
        <v>1.7964071856287425E-2</v>
      </c>
      <c r="M39" s="35">
        <f t="shared" si="3"/>
        <v>0.23448275862068965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82" t="s">
        <v>217</v>
      </c>
      <c r="F40" s="186">
        <f t="shared" si="4"/>
        <v>0</v>
      </c>
      <c r="G40" s="33">
        <f t="shared" si="4"/>
        <v>0</v>
      </c>
      <c r="H40" s="287">
        <v>0</v>
      </c>
      <c r="I40" s="282">
        <v>0</v>
      </c>
      <c r="J40" s="186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268">
        <v>1</v>
      </c>
      <c r="C41" s="269">
        <v>1</v>
      </c>
      <c r="D41" s="268">
        <v>1</v>
      </c>
      <c r="E41" s="282">
        <v>1</v>
      </c>
      <c r="F41" s="186">
        <f t="shared" si="4"/>
        <v>0</v>
      </c>
      <c r="G41" s="33">
        <f t="shared" si="4"/>
        <v>0</v>
      </c>
      <c r="H41" s="287">
        <v>1</v>
      </c>
      <c r="I41" s="282">
        <v>1</v>
      </c>
      <c r="J41" s="186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6.8965517241379305E-4</v>
      </c>
      <c r="N41" s="162">
        <v>2</v>
      </c>
    </row>
    <row r="42" spans="1:14" ht="14.25" x14ac:dyDescent="0.15">
      <c r="A42" s="183" t="s">
        <v>168</v>
      </c>
      <c r="B42" s="268" t="s">
        <v>217</v>
      </c>
      <c r="C42" s="269" t="s">
        <v>217</v>
      </c>
      <c r="D42" s="268" t="s">
        <v>217</v>
      </c>
      <c r="E42" s="282" t="s">
        <v>217</v>
      </c>
      <c r="F42" s="186">
        <f t="shared" si="4"/>
        <v>0</v>
      </c>
      <c r="G42" s="33">
        <f t="shared" si="4"/>
        <v>0</v>
      </c>
      <c r="H42" s="287">
        <v>0</v>
      </c>
      <c r="I42" s="282">
        <v>0</v>
      </c>
      <c r="J42" s="186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68" t="s">
        <v>217</v>
      </c>
      <c r="C43" s="269" t="s">
        <v>217</v>
      </c>
      <c r="D43" s="268" t="s">
        <v>217</v>
      </c>
      <c r="E43" s="282" t="s">
        <v>217</v>
      </c>
      <c r="F43" s="186">
        <f t="shared" si="4"/>
        <v>0</v>
      </c>
      <c r="G43" s="33">
        <f t="shared" si="4"/>
        <v>0</v>
      </c>
      <c r="H43" s="287">
        <v>0</v>
      </c>
      <c r="I43" s="282">
        <v>0</v>
      </c>
      <c r="J43" s="186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82">
        <v>1</v>
      </c>
      <c r="F44" s="186">
        <f t="shared" si="4"/>
        <v>0</v>
      </c>
      <c r="G44" s="33">
        <f t="shared" si="4"/>
        <v>0</v>
      </c>
      <c r="H44" s="287">
        <v>1</v>
      </c>
      <c r="I44" s="282">
        <v>1</v>
      </c>
      <c r="J44" s="186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6.8965517241379305E-4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82" t="s">
        <v>217</v>
      </c>
      <c r="F45" s="186">
        <f t="shared" si="4"/>
        <v>0</v>
      </c>
      <c r="G45" s="33">
        <f t="shared" si="4"/>
        <v>0</v>
      </c>
      <c r="H45" s="287">
        <v>0</v>
      </c>
      <c r="I45" s="282">
        <v>0</v>
      </c>
      <c r="J45" s="186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82" t="s">
        <v>217</v>
      </c>
      <c r="F46" s="186">
        <f t="shared" si="4"/>
        <v>0</v>
      </c>
      <c r="G46" s="33">
        <f t="shared" si="4"/>
        <v>0</v>
      </c>
      <c r="H46" s="287">
        <v>0</v>
      </c>
      <c r="I46" s="282">
        <v>0</v>
      </c>
      <c r="J46" s="186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21</v>
      </c>
      <c r="C47" s="269">
        <v>23</v>
      </c>
      <c r="D47" s="268">
        <v>21</v>
      </c>
      <c r="E47" s="282">
        <v>23</v>
      </c>
      <c r="F47" s="186">
        <f t="shared" si="4"/>
        <v>0</v>
      </c>
      <c r="G47" s="33">
        <f t="shared" si="4"/>
        <v>0</v>
      </c>
      <c r="H47" s="287">
        <v>22</v>
      </c>
      <c r="I47" s="282">
        <v>24</v>
      </c>
      <c r="J47" s="186">
        <f t="shared" si="5"/>
        <v>-1</v>
      </c>
      <c r="K47" s="33">
        <f t="shared" si="5"/>
        <v>-1</v>
      </c>
      <c r="L47" s="161">
        <f t="shared" si="2"/>
        <v>-4.1666666666666664E-2</v>
      </c>
      <c r="M47" s="35">
        <f t="shared" si="3"/>
        <v>1.5862068965517243E-2</v>
      </c>
      <c r="N47" s="162">
        <v>1</v>
      </c>
    </row>
    <row r="48" spans="1:14" ht="14.25" x14ac:dyDescent="0.15">
      <c r="A48" s="184" t="s">
        <v>173</v>
      </c>
      <c r="B48" s="268" t="s">
        <v>217</v>
      </c>
      <c r="C48" s="269" t="s">
        <v>217</v>
      </c>
      <c r="D48" s="268" t="s">
        <v>217</v>
      </c>
      <c r="E48" s="282" t="s">
        <v>217</v>
      </c>
      <c r="F48" s="186">
        <f t="shared" si="4"/>
        <v>0</v>
      </c>
      <c r="G48" s="33">
        <f t="shared" si="4"/>
        <v>0</v>
      </c>
      <c r="H48" s="287">
        <v>1</v>
      </c>
      <c r="I48" s="282">
        <v>1</v>
      </c>
      <c r="J48" s="186">
        <f t="shared" si="5"/>
        <v>-1</v>
      </c>
      <c r="K48" s="33">
        <f t="shared" si="5"/>
        <v>-1</v>
      </c>
      <c r="L48" s="161">
        <f t="shared" si="2"/>
        <v>-1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82">
        <v>4</v>
      </c>
      <c r="F49" s="186">
        <f t="shared" si="4"/>
        <v>0</v>
      </c>
      <c r="G49" s="33">
        <f t="shared" si="4"/>
        <v>0</v>
      </c>
      <c r="H49" s="287">
        <v>7</v>
      </c>
      <c r="I49" s="282">
        <v>7</v>
      </c>
      <c r="J49" s="186">
        <f t="shared" si="5"/>
        <v>-3</v>
      </c>
      <c r="K49" s="33">
        <f t="shared" si="5"/>
        <v>-3</v>
      </c>
      <c r="L49" s="161">
        <f t="shared" si="2"/>
        <v>-0.42857142857142855</v>
      </c>
      <c r="M49" s="35">
        <f t="shared" si="3"/>
        <v>2.7586206896551722E-3</v>
      </c>
      <c r="N49" s="162">
        <v>2</v>
      </c>
    </row>
    <row r="50" spans="1:35" ht="14.25" x14ac:dyDescent="0.15">
      <c r="A50" s="179" t="s">
        <v>175</v>
      </c>
      <c r="B50" s="268">
        <v>19</v>
      </c>
      <c r="C50" s="269">
        <v>21</v>
      </c>
      <c r="D50" s="268">
        <v>19</v>
      </c>
      <c r="E50" s="282">
        <v>26</v>
      </c>
      <c r="F50" s="186">
        <f t="shared" si="4"/>
        <v>0</v>
      </c>
      <c r="G50" s="33">
        <f t="shared" si="4"/>
        <v>-5</v>
      </c>
      <c r="H50" s="287">
        <v>17</v>
      </c>
      <c r="I50" s="282">
        <v>24</v>
      </c>
      <c r="J50" s="186">
        <f t="shared" si="5"/>
        <v>2</v>
      </c>
      <c r="K50" s="33">
        <f t="shared" si="5"/>
        <v>-3</v>
      </c>
      <c r="L50" s="161">
        <f t="shared" si="2"/>
        <v>-0.125</v>
      </c>
      <c r="M50" s="35">
        <f t="shared" si="3"/>
        <v>1.4482758620689656E-2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82" t="s">
        <v>217</v>
      </c>
      <c r="F51" s="186">
        <f t="shared" si="4"/>
        <v>0</v>
      </c>
      <c r="G51" s="33">
        <f t="shared" si="4"/>
        <v>0</v>
      </c>
      <c r="H51" s="287">
        <v>0</v>
      </c>
      <c r="I51" s="282">
        <v>0</v>
      </c>
      <c r="J51" s="186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82" t="s">
        <v>217</v>
      </c>
      <c r="F52" s="186">
        <f t="shared" si="4"/>
        <v>0</v>
      </c>
      <c r="G52" s="33">
        <f t="shared" si="4"/>
        <v>0</v>
      </c>
      <c r="H52" s="287">
        <v>0</v>
      </c>
      <c r="I52" s="282">
        <v>0</v>
      </c>
      <c r="J52" s="186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82">
        <v>1</v>
      </c>
      <c r="F53" s="186">
        <f t="shared" si="4"/>
        <v>0</v>
      </c>
      <c r="G53" s="33">
        <f t="shared" si="4"/>
        <v>0</v>
      </c>
      <c r="H53" s="287">
        <v>1</v>
      </c>
      <c r="I53" s="282">
        <v>1</v>
      </c>
      <c r="J53" s="186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6.8965517241379305E-4</v>
      </c>
      <c r="N53" s="162">
        <v>5</v>
      </c>
    </row>
    <row r="54" spans="1:35" ht="14.25" x14ac:dyDescent="0.15">
      <c r="A54" s="179" t="s">
        <v>178</v>
      </c>
      <c r="B54" s="268">
        <v>153</v>
      </c>
      <c r="C54" s="269">
        <v>167</v>
      </c>
      <c r="D54" s="268">
        <v>157</v>
      </c>
      <c r="E54" s="282">
        <v>170</v>
      </c>
      <c r="F54" s="186">
        <f t="shared" si="4"/>
        <v>-4</v>
      </c>
      <c r="G54" s="33">
        <f t="shared" si="4"/>
        <v>-3</v>
      </c>
      <c r="H54" s="287">
        <v>139</v>
      </c>
      <c r="I54" s="282">
        <v>153</v>
      </c>
      <c r="J54" s="186">
        <f t="shared" si="5"/>
        <v>14</v>
      </c>
      <c r="K54" s="33">
        <f t="shared" si="5"/>
        <v>14</v>
      </c>
      <c r="L54" s="161">
        <f t="shared" si="2"/>
        <v>9.1503267973856203E-2</v>
      </c>
      <c r="M54" s="35">
        <f t="shared" si="3"/>
        <v>0.11517241379310345</v>
      </c>
      <c r="N54" s="187">
        <v>1</v>
      </c>
    </row>
    <row r="55" spans="1:35" ht="15" thickBot="1" x14ac:dyDescent="0.2">
      <c r="A55" s="188" t="s">
        <v>88</v>
      </c>
      <c r="B55" s="272">
        <v>1</v>
      </c>
      <c r="C55" s="273">
        <v>1</v>
      </c>
      <c r="D55" s="272">
        <v>1</v>
      </c>
      <c r="E55" s="283">
        <v>1</v>
      </c>
      <c r="F55" s="292">
        <f t="shared" si="4"/>
        <v>0</v>
      </c>
      <c r="G55" s="275">
        <f t="shared" si="4"/>
        <v>0</v>
      </c>
      <c r="H55" s="288">
        <v>1</v>
      </c>
      <c r="I55" s="283">
        <v>2</v>
      </c>
      <c r="J55" s="292">
        <f t="shared" si="5"/>
        <v>0</v>
      </c>
      <c r="K55" s="33">
        <f t="shared" si="5"/>
        <v>-1</v>
      </c>
      <c r="L55" s="161">
        <f t="shared" si="2"/>
        <v>-0.5</v>
      </c>
      <c r="M55" s="35">
        <f t="shared" si="3"/>
        <v>6.8965517241379305E-4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1183</v>
      </c>
      <c r="C56" s="265">
        <f>SUM(C4:C55)</f>
        <v>1450</v>
      </c>
      <c r="D56" s="226">
        <f>SUM(D4:D55)</f>
        <v>1198</v>
      </c>
      <c r="E56" s="284">
        <f>SUM(E4:E55)</f>
        <v>1473</v>
      </c>
      <c r="F56" s="293">
        <f>B56-D56</f>
        <v>-15</v>
      </c>
      <c r="G56" s="146">
        <f>C56-E56</f>
        <v>-23</v>
      </c>
      <c r="H56" s="289">
        <f>SUM(H4:H55)</f>
        <v>1170</v>
      </c>
      <c r="I56" s="294">
        <f>SUM(I4:I55)</f>
        <v>1452</v>
      </c>
      <c r="J56" s="293">
        <f>B56-H56</f>
        <v>13</v>
      </c>
      <c r="K56" s="146">
        <f>C56-I56</f>
        <v>-2</v>
      </c>
      <c r="L56" s="228">
        <f>IF(ISERROR(K56/I56),0,K56/I56)</f>
        <v>-1.3774104683195593E-3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J3:AK3"/>
    <mergeCell ref="AL3:AM3"/>
    <mergeCell ref="AN3:AO3"/>
    <mergeCell ref="AP3:AQ3"/>
    <mergeCell ref="AR3:AS3"/>
    <mergeCell ref="AT3:AU3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</mergeCells>
  <phoneticPr fontId="15"/>
  <pageMargins left="0.51181102362204722" right="0.51181102362204722" top="0.55118110236220474" bottom="0.39370078740157483" header="0.31496062992125984" footer="0.31496062992125984"/>
  <pageSetup paperSize="9" scale="91" orientation="portrait" r:id="rId1"/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F0AC7-D2FE-48A3-9C86-3A3143D47EB4}">
  <sheetPr>
    <pageSetUpPr fitToPage="1"/>
  </sheetPr>
  <dimension ref="A1:AW124"/>
  <sheetViews>
    <sheetView zoomScale="130" zoomScaleNormal="130" workbookViewId="0">
      <selection activeCell="F48" sqref="F48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213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45597</v>
      </c>
      <c r="C2" s="344"/>
      <c r="D2" s="343">
        <v>45566</v>
      </c>
      <c r="E2" s="344"/>
      <c r="F2" s="345" t="s">
        <v>3</v>
      </c>
      <c r="G2" s="346"/>
      <c r="H2" s="343">
        <v>45231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125">
        <v>1</v>
      </c>
      <c r="I4" s="262">
        <v>1</v>
      </c>
      <c r="J4" s="20">
        <f t="shared" ref="J4:K19" si="1">B4-H4</f>
        <v>0</v>
      </c>
      <c r="K4" s="26">
        <f t="shared" si="1"/>
        <v>0</v>
      </c>
      <c r="L4" s="161">
        <f>IF(ISERROR(K4/I4),0,K4/I4)</f>
        <v>0</v>
      </c>
      <c r="M4" s="29">
        <f>C4/$C$56</f>
        <v>6.7888662593346908E-4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268">
        <v>1</v>
      </c>
      <c r="C5" s="269">
        <v>2</v>
      </c>
      <c r="D5" s="268">
        <v>1</v>
      </c>
      <c r="E5" s="269">
        <v>2</v>
      </c>
      <c r="F5" s="22">
        <f t="shared" si="0"/>
        <v>0</v>
      </c>
      <c r="G5" s="33">
        <f t="shared" si="0"/>
        <v>0</v>
      </c>
      <c r="H5" s="268">
        <v>1</v>
      </c>
      <c r="I5" s="269">
        <v>2</v>
      </c>
      <c r="J5" s="22">
        <f t="shared" si="1"/>
        <v>0</v>
      </c>
      <c r="K5" s="33">
        <f t="shared" si="1"/>
        <v>0</v>
      </c>
      <c r="L5" s="161">
        <f>IF(ISERROR(K5/I5),0,K5/I5)</f>
        <v>0</v>
      </c>
      <c r="M5" s="32">
        <f>C5/$C$56</f>
        <v>1.3577732518669382E-3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18</v>
      </c>
      <c r="AI5" s="163">
        <f>SUMIFS(C4:C55,N4:N55,"1")</f>
        <v>1215</v>
      </c>
      <c r="AJ5" s="163">
        <f>COUNTIFS($C$4:$C$55,"&gt;0",$N$4:$N$55,"=2")</f>
        <v>7</v>
      </c>
      <c r="AK5" s="163">
        <f>SUMIFS($C$4:$C$55,$N$4:$N$55,"2")</f>
        <v>13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27</v>
      </c>
      <c r="AP5" s="163">
        <f>COUNTIFS($N$4:$N$55,"=5",$C$4:$C$55,"&gt;0")</f>
        <v>5</v>
      </c>
      <c r="AQ5" s="163">
        <f>SUMIFS($C$4:$C$55,$N$4:$N$55,"5")</f>
        <v>212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35</v>
      </c>
      <c r="AU5" s="168">
        <f>AI5+AK5+AM5+AO5+AQ5+AS5+1</f>
        <v>1473</v>
      </c>
      <c r="AV5" s="263">
        <v>736</v>
      </c>
      <c r="AW5" s="264">
        <v>737</v>
      </c>
    </row>
    <row r="6" spans="1:49" ht="15" thickBot="1" x14ac:dyDescent="0.2">
      <c r="A6" s="176" t="s">
        <v>84</v>
      </c>
      <c r="B6" s="268">
        <v>3</v>
      </c>
      <c r="C6" s="269">
        <v>3</v>
      </c>
      <c r="D6" s="268">
        <v>3</v>
      </c>
      <c r="E6" s="269">
        <v>3</v>
      </c>
      <c r="F6" s="22">
        <f t="shared" si="0"/>
        <v>0</v>
      </c>
      <c r="G6" s="33">
        <f t="shared" si="0"/>
        <v>0</v>
      </c>
      <c r="H6" s="268">
        <v>3</v>
      </c>
      <c r="I6" s="269">
        <v>3</v>
      </c>
      <c r="J6" s="22">
        <f t="shared" si="1"/>
        <v>0</v>
      </c>
      <c r="K6" s="33">
        <f t="shared" si="1"/>
        <v>0</v>
      </c>
      <c r="L6" s="161">
        <f>IF(ISERROR(K6/I6),0,K6/I6)</f>
        <v>0</v>
      </c>
      <c r="M6" s="35">
        <f>C6/$C$56</f>
        <v>2.0366598778004071E-3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0.51428571428571423</v>
      </c>
      <c r="AI6" s="59">
        <f>AI5/AU5</f>
        <v>0.82484725050916496</v>
      </c>
      <c r="AJ6" s="60">
        <f>AJ5/AT5</f>
        <v>0.2</v>
      </c>
      <c r="AK6" s="60">
        <f>AK5/AU5</f>
        <v>8.8255261371350986E-3</v>
      </c>
      <c r="AL6" s="59">
        <f>AL5/AT5</f>
        <v>2.8571428571428571E-2</v>
      </c>
      <c r="AM6" s="59">
        <f>AM5/AU5</f>
        <v>6.7888662593346908E-4</v>
      </c>
      <c r="AN6" s="60">
        <f>AN5/AT5</f>
        <v>5.7142857142857141E-2</v>
      </c>
      <c r="AO6" s="60">
        <f>AO5/AU5</f>
        <v>1.8329938900203666E-2</v>
      </c>
      <c r="AP6" s="59">
        <f>AP5/AT5</f>
        <v>0.14285714285714285</v>
      </c>
      <c r="AQ6" s="59">
        <f>AQ5/AU5</f>
        <v>0.14392396469789545</v>
      </c>
      <c r="AR6" s="60">
        <f>AR5/AT5</f>
        <v>5.7142857142857141E-2</v>
      </c>
      <c r="AS6" s="173">
        <f>AS5/AU5</f>
        <v>2.7155465037338763E-3</v>
      </c>
      <c r="AT6" s="174">
        <f>AH6+AJ6+AL6+AN6+AP6+AR6</f>
        <v>1</v>
      </c>
      <c r="AU6" s="175">
        <f>AI6+AK6+AM6+AO6+AQ6+AS6</f>
        <v>0.99932111337406648</v>
      </c>
      <c r="AV6" s="63">
        <f>AV5/AU5</f>
        <v>0.49966055668703324</v>
      </c>
      <c r="AW6" s="64">
        <f>AW5/AU5</f>
        <v>0.50033944331296676</v>
      </c>
    </row>
    <row r="7" spans="1:49" ht="14.25" x14ac:dyDescent="0.15">
      <c r="A7" s="179" t="s">
        <v>137</v>
      </c>
      <c r="B7" s="268">
        <v>2</v>
      </c>
      <c r="C7" s="269">
        <v>2</v>
      </c>
      <c r="D7" s="268">
        <v>2</v>
      </c>
      <c r="E7" s="269">
        <v>2</v>
      </c>
      <c r="F7" s="22">
        <f t="shared" si="0"/>
        <v>0</v>
      </c>
      <c r="G7" s="33">
        <f t="shared" si="0"/>
        <v>0</v>
      </c>
      <c r="H7" s="268">
        <v>2</v>
      </c>
      <c r="I7" s="269">
        <v>2</v>
      </c>
      <c r="J7" s="22">
        <f t="shared" si="1"/>
        <v>0</v>
      </c>
      <c r="K7" s="33">
        <f t="shared" si="1"/>
        <v>0</v>
      </c>
      <c r="L7" s="161">
        <f t="shared" ref="L7:L55" si="2">IF(ISERROR(K7/I7),0,K7/I7)</f>
        <v>0</v>
      </c>
      <c r="M7" s="35">
        <f t="shared" ref="M7:M55" si="3">C7/$C$56</f>
        <v>1.3577732518669382E-3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268" t="s">
        <v>217</v>
      </c>
      <c r="C8" s="269" t="s">
        <v>217</v>
      </c>
      <c r="D8" s="268" t="s">
        <v>217</v>
      </c>
      <c r="E8" s="269" t="s">
        <v>217</v>
      </c>
      <c r="F8" s="22">
        <f t="shared" si="0"/>
        <v>0</v>
      </c>
      <c r="G8" s="33">
        <f t="shared" si="0"/>
        <v>0</v>
      </c>
      <c r="H8" s="268">
        <v>1</v>
      </c>
      <c r="I8" s="269">
        <v>1</v>
      </c>
      <c r="J8" s="22">
        <f t="shared" si="1"/>
        <v>-1</v>
      </c>
      <c r="K8" s="33">
        <f t="shared" si="1"/>
        <v>-1</v>
      </c>
      <c r="L8" s="161">
        <f t="shared" si="2"/>
        <v>-1</v>
      </c>
      <c r="M8" s="35">
        <f t="shared" si="3"/>
        <v>0</v>
      </c>
      <c r="N8" s="162">
        <v>5</v>
      </c>
      <c r="Q8" s="177"/>
      <c r="R8" s="178"/>
      <c r="AH8" s="177"/>
      <c r="AI8" s="178"/>
      <c r="AJ8" s="177"/>
    </row>
    <row r="9" spans="1:49" ht="14.25" x14ac:dyDescent="0.15">
      <c r="A9" s="179" t="s">
        <v>138</v>
      </c>
      <c r="B9" s="268">
        <v>120</v>
      </c>
      <c r="C9" s="269">
        <v>202</v>
      </c>
      <c r="D9" s="268">
        <v>117</v>
      </c>
      <c r="E9" s="269">
        <v>200</v>
      </c>
      <c r="F9" s="22">
        <f t="shared" si="0"/>
        <v>3</v>
      </c>
      <c r="G9" s="33">
        <f t="shared" si="0"/>
        <v>2</v>
      </c>
      <c r="H9" s="268">
        <v>133</v>
      </c>
      <c r="I9" s="269">
        <v>224</v>
      </c>
      <c r="J9" s="22">
        <f t="shared" si="1"/>
        <v>-13</v>
      </c>
      <c r="K9" s="33">
        <f t="shared" si="1"/>
        <v>-22</v>
      </c>
      <c r="L9" s="161">
        <f t="shared" si="2"/>
        <v>-9.8214285714285712E-2</v>
      </c>
      <c r="M9" s="35">
        <f t="shared" si="3"/>
        <v>0.13713509843856075</v>
      </c>
      <c r="N9" s="162">
        <v>5</v>
      </c>
      <c r="P9" s="127"/>
      <c r="Q9" s="177"/>
    </row>
    <row r="10" spans="1:49" ht="14.25" x14ac:dyDescent="0.15">
      <c r="A10" s="179" t="s">
        <v>139</v>
      </c>
      <c r="B10" s="268">
        <v>18</v>
      </c>
      <c r="C10" s="269">
        <v>18</v>
      </c>
      <c r="D10" s="268">
        <v>18</v>
      </c>
      <c r="E10" s="269">
        <v>18</v>
      </c>
      <c r="F10" s="22">
        <f t="shared" si="0"/>
        <v>0</v>
      </c>
      <c r="G10" s="33">
        <f t="shared" si="0"/>
        <v>0</v>
      </c>
      <c r="H10" s="268">
        <v>10</v>
      </c>
      <c r="I10" s="269">
        <v>10</v>
      </c>
      <c r="J10" s="22">
        <f t="shared" si="1"/>
        <v>8</v>
      </c>
      <c r="K10" s="33">
        <f t="shared" si="1"/>
        <v>8</v>
      </c>
      <c r="L10" s="161">
        <f t="shared" si="2"/>
        <v>0.8</v>
      </c>
      <c r="M10" s="35">
        <f t="shared" si="3"/>
        <v>1.2219959266802444E-2</v>
      </c>
      <c r="N10" s="162">
        <v>1</v>
      </c>
    </row>
    <row r="11" spans="1:49" ht="14.25" x14ac:dyDescent="0.15">
      <c r="A11" s="180" t="s">
        <v>208</v>
      </c>
      <c r="B11" s="268">
        <v>10</v>
      </c>
      <c r="C11" s="269">
        <v>25</v>
      </c>
      <c r="D11" s="268">
        <v>9</v>
      </c>
      <c r="E11" s="269">
        <v>24</v>
      </c>
      <c r="F11" s="22">
        <f t="shared" si="0"/>
        <v>1</v>
      </c>
      <c r="G11" s="33">
        <f t="shared" si="0"/>
        <v>1</v>
      </c>
      <c r="H11" s="268">
        <v>9</v>
      </c>
      <c r="I11" s="269">
        <v>23</v>
      </c>
      <c r="J11" s="22">
        <f t="shared" si="1"/>
        <v>1</v>
      </c>
      <c r="K11" s="33">
        <f t="shared" si="1"/>
        <v>2</v>
      </c>
      <c r="L11" s="161">
        <f t="shared" si="2"/>
        <v>8.6956521739130432E-2</v>
      </c>
      <c r="M11" s="35">
        <f t="shared" si="3"/>
        <v>1.6972165648336729E-2</v>
      </c>
      <c r="N11" s="162">
        <v>1</v>
      </c>
    </row>
    <row r="12" spans="1:49" ht="14.25" x14ac:dyDescent="0.15">
      <c r="A12" s="179" t="s">
        <v>141</v>
      </c>
      <c r="B12" s="268">
        <v>5</v>
      </c>
      <c r="C12" s="269">
        <v>5</v>
      </c>
      <c r="D12" s="268">
        <v>7</v>
      </c>
      <c r="E12" s="269">
        <v>7</v>
      </c>
      <c r="F12" s="22">
        <f t="shared" si="0"/>
        <v>-2</v>
      </c>
      <c r="G12" s="33">
        <f t="shared" si="0"/>
        <v>-2</v>
      </c>
      <c r="H12" s="268">
        <v>4</v>
      </c>
      <c r="I12" s="269">
        <v>4</v>
      </c>
      <c r="J12" s="22">
        <f t="shared" si="1"/>
        <v>1</v>
      </c>
      <c r="K12" s="33">
        <f t="shared" si="1"/>
        <v>1</v>
      </c>
      <c r="L12" s="161">
        <f t="shared" si="2"/>
        <v>0.25</v>
      </c>
      <c r="M12" s="35">
        <f t="shared" si="3"/>
        <v>3.3944331296673455E-3</v>
      </c>
      <c r="N12" s="162">
        <v>1</v>
      </c>
    </row>
    <row r="13" spans="1:49" ht="14.25" x14ac:dyDescent="0.15">
      <c r="A13" s="179" t="s">
        <v>142</v>
      </c>
      <c r="B13" s="268" t="s">
        <v>217</v>
      </c>
      <c r="C13" s="269" t="s">
        <v>217</v>
      </c>
      <c r="D13" s="268" t="s">
        <v>217</v>
      </c>
      <c r="E13" s="269" t="s">
        <v>217</v>
      </c>
      <c r="F13" s="22">
        <f t="shared" si="0"/>
        <v>0</v>
      </c>
      <c r="G13" s="36">
        <f t="shared" si="0"/>
        <v>0</v>
      </c>
      <c r="H13" s="268">
        <v>0</v>
      </c>
      <c r="I13" s="269">
        <v>0</v>
      </c>
      <c r="J13" s="22">
        <f t="shared" si="1"/>
        <v>0</v>
      </c>
      <c r="K13" s="33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68">
        <v>10</v>
      </c>
      <c r="C14" s="269">
        <v>15</v>
      </c>
      <c r="D14" s="268">
        <v>10</v>
      </c>
      <c r="E14" s="269">
        <v>14</v>
      </c>
      <c r="F14" s="22">
        <f t="shared" si="0"/>
        <v>0</v>
      </c>
      <c r="G14" s="33">
        <f t="shared" si="0"/>
        <v>1</v>
      </c>
      <c r="H14" s="268">
        <v>5</v>
      </c>
      <c r="I14" s="269">
        <v>7</v>
      </c>
      <c r="J14" s="22">
        <f t="shared" si="1"/>
        <v>5</v>
      </c>
      <c r="K14" s="33">
        <f t="shared" si="1"/>
        <v>8</v>
      </c>
      <c r="L14" s="161">
        <f t="shared" si="2"/>
        <v>1.1428571428571428</v>
      </c>
      <c r="M14" s="35">
        <f t="shared" si="3"/>
        <v>1.0183299389002037E-2</v>
      </c>
      <c r="N14" s="162">
        <v>1</v>
      </c>
    </row>
    <row r="15" spans="1:49" ht="14.25" x14ac:dyDescent="0.15">
      <c r="A15" s="179" t="s">
        <v>144</v>
      </c>
      <c r="B15" s="268">
        <v>214</v>
      </c>
      <c r="C15" s="269">
        <v>263</v>
      </c>
      <c r="D15" s="268">
        <v>216</v>
      </c>
      <c r="E15" s="269">
        <v>265</v>
      </c>
      <c r="F15" s="22">
        <f t="shared" si="0"/>
        <v>-2</v>
      </c>
      <c r="G15" s="33">
        <f t="shared" si="0"/>
        <v>-2</v>
      </c>
      <c r="H15" s="268">
        <v>201</v>
      </c>
      <c r="I15" s="269">
        <v>244</v>
      </c>
      <c r="J15" s="22">
        <f t="shared" si="1"/>
        <v>13</v>
      </c>
      <c r="K15" s="33">
        <f t="shared" si="1"/>
        <v>19</v>
      </c>
      <c r="L15" s="161">
        <f t="shared" si="2"/>
        <v>7.7868852459016397E-2</v>
      </c>
      <c r="M15" s="35">
        <f t="shared" si="3"/>
        <v>0.17854718262050237</v>
      </c>
      <c r="N15" s="162">
        <v>1</v>
      </c>
    </row>
    <row r="16" spans="1:49" ht="14.25" x14ac:dyDescent="0.15">
      <c r="A16" s="179" t="s">
        <v>73</v>
      </c>
      <c r="B16" s="268">
        <v>87</v>
      </c>
      <c r="C16" s="269">
        <v>88</v>
      </c>
      <c r="D16" s="268">
        <v>86</v>
      </c>
      <c r="E16" s="269">
        <v>89</v>
      </c>
      <c r="F16" s="22">
        <f t="shared" si="0"/>
        <v>1</v>
      </c>
      <c r="G16" s="33">
        <f t="shared" si="0"/>
        <v>-1</v>
      </c>
      <c r="H16" s="268">
        <v>103</v>
      </c>
      <c r="I16" s="269">
        <v>107</v>
      </c>
      <c r="J16" s="22">
        <f t="shared" si="1"/>
        <v>-16</v>
      </c>
      <c r="K16" s="33">
        <f t="shared" si="1"/>
        <v>-19</v>
      </c>
      <c r="L16" s="161">
        <f t="shared" si="2"/>
        <v>-0.17757009345794392</v>
      </c>
      <c r="M16" s="35">
        <f t="shared" si="3"/>
        <v>5.9742023082145282E-2</v>
      </c>
      <c r="N16" s="162">
        <v>1</v>
      </c>
    </row>
    <row r="17" spans="1:14" ht="14.25" x14ac:dyDescent="0.15">
      <c r="A17" s="179" t="s">
        <v>145</v>
      </c>
      <c r="B17" s="268" t="s">
        <v>217</v>
      </c>
      <c r="C17" s="269" t="s">
        <v>217</v>
      </c>
      <c r="D17" s="268" t="s">
        <v>217</v>
      </c>
      <c r="E17" s="269" t="s">
        <v>217</v>
      </c>
      <c r="F17" s="22">
        <f t="shared" si="0"/>
        <v>0</v>
      </c>
      <c r="G17" s="33">
        <f t="shared" si="0"/>
        <v>0</v>
      </c>
      <c r="H17" s="268">
        <v>0</v>
      </c>
      <c r="I17" s="269">
        <v>0</v>
      </c>
      <c r="J17" s="22">
        <f t="shared" si="1"/>
        <v>0</v>
      </c>
      <c r="K17" s="33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79" t="s">
        <v>211</v>
      </c>
      <c r="B18" s="268">
        <v>1</v>
      </c>
      <c r="C18" s="269">
        <v>2</v>
      </c>
      <c r="D18" s="268">
        <v>1</v>
      </c>
      <c r="E18" s="269">
        <v>2</v>
      </c>
      <c r="F18" s="22">
        <f t="shared" si="0"/>
        <v>0</v>
      </c>
      <c r="G18" s="33">
        <f t="shared" si="0"/>
        <v>0</v>
      </c>
      <c r="H18" s="268" t="s">
        <v>217</v>
      </c>
      <c r="I18" s="269" t="s">
        <v>217</v>
      </c>
      <c r="J18" s="22">
        <f t="shared" si="1"/>
        <v>1</v>
      </c>
      <c r="K18" s="33">
        <f t="shared" si="1"/>
        <v>2</v>
      </c>
      <c r="L18" s="161">
        <f t="shared" si="2"/>
        <v>0</v>
      </c>
      <c r="M18" s="35">
        <f t="shared" si="3"/>
        <v>1.3577732518669382E-3</v>
      </c>
      <c r="N18" s="162">
        <v>2</v>
      </c>
    </row>
    <row r="19" spans="1:14" ht="14.25" x14ac:dyDescent="0.15">
      <c r="A19" s="181" t="s">
        <v>146</v>
      </c>
      <c r="B19" s="268">
        <v>1</v>
      </c>
      <c r="C19" s="269">
        <v>1</v>
      </c>
      <c r="D19" s="268">
        <v>1</v>
      </c>
      <c r="E19" s="269">
        <v>1</v>
      </c>
      <c r="F19" s="22">
        <f t="shared" si="0"/>
        <v>0</v>
      </c>
      <c r="G19" s="33">
        <f t="shared" si="0"/>
        <v>0</v>
      </c>
      <c r="H19" s="268">
        <v>1</v>
      </c>
      <c r="I19" s="269">
        <v>1</v>
      </c>
      <c r="J19" s="22">
        <f t="shared" si="1"/>
        <v>0</v>
      </c>
      <c r="K19" s="33">
        <f t="shared" si="1"/>
        <v>0</v>
      </c>
      <c r="L19" s="161">
        <f t="shared" si="2"/>
        <v>0</v>
      </c>
      <c r="M19" s="35">
        <f t="shared" si="3"/>
        <v>6.7888662593346908E-4</v>
      </c>
      <c r="N19" s="162">
        <v>2</v>
      </c>
    </row>
    <row r="20" spans="1:14" ht="14.25" x14ac:dyDescent="0.15">
      <c r="A20" s="179" t="s">
        <v>147</v>
      </c>
      <c r="B20" s="268">
        <v>2</v>
      </c>
      <c r="C20" s="269">
        <v>2</v>
      </c>
      <c r="D20" s="268">
        <v>2</v>
      </c>
      <c r="E20" s="269">
        <v>2</v>
      </c>
      <c r="F20" s="22">
        <f t="shared" ref="F20:G55" si="4">B20-D20</f>
        <v>0</v>
      </c>
      <c r="G20" s="33">
        <f t="shared" si="4"/>
        <v>0</v>
      </c>
      <c r="H20" s="268">
        <v>2</v>
      </c>
      <c r="I20" s="269">
        <v>2</v>
      </c>
      <c r="J20" s="22">
        <f t="shared" ref="J20:K55" si="5">B20-H20</f>
        <v>0</v>
      </c>
      <c r="K20" s="33">
        <f t="shared" si="5"/>
        <v>0</v>
      </c>
      <c r="L20" s="161">
        <f t="shared" si="2"/>
        <v>0</v>
      </c>
      <c r="M20" s="35">
        <f t="shared" si="3"/>
        <v>1.3577732518669382E-3</v>
      </c>
      <c r="N20" s="162">
        <v>2</v>
      </c>
    </row>
    <row r="21" spans="1:14" ht="14.25" x14ac:dyDescent="0.15">
      <c r="A21" s="179" t="s">
        <v>148</v>
      </c>
      <c r="B21" s="268" t="s">
        <v>217</v>
      </c>
      <c r="C21" s="269" t="s">
        <v>217</v>
      </c>
      <c r="D21" s="268" t="s">
        <v>217</v>
      </c>
      <c r="E21" s="269" t="s">
        <v>217</v>
      </c>
      <c r="F21" s="22">
        <f t="shared" si="4"/>
        <v>0</v>
      </c>
      <c r="G21" s="33">
        <f t="shared" si="4"/>
        <v>0</v>
      </c>
      <c r="H21" s="268">
        <v>0</v>
      </c>
      <c r="I21" s="269">
        <v>0</v>
      </c>
      <c r="J21" s="22">
        <f t="shared" si="5"/>
        <v>0</v>
      </c>
      <c r="K21" s="33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4.25" x14ac:dyDescent="0.15">
      <c r="A22" s="179" t="s">
        <v>149</v>
      </c>
      <c r="B22" s="268">
        <v>1</v>
      </c>
      <c r="C22" s="269">
        <v>1</v>
      </c>
      <c r="D22" s="268">
        <v>1</v>
      </c>
      <c r="E22" s="269">
        <v>1</v>
      </c>
      <c r="F22" s="22">
        <f t="shared" si="4"/>
        <v>0</v>
      </c>
      <c r="G22" s="33">
        <f t="shared" si="4"/>
        <v>0</v>
      </c>
      <c r="H22" s="268">
        <v>1</v>
      </c>
      <c r="I22" s="269">
        <v>1</v>
      </c>
      <c r="J22" s="22">
        <f t="shared" si="5"/>
        <v>0</v>
      </c>
      <c r="K22" s="33">
        <f t="shared" si="5"/>
        <v>0</v>
      </c>
      <c r="L22" s="161">
        <f t="shared" si="2"/>
        <v>0</v>
      </c>
      <c r="M22" s="35">
        <f t="shared" si="3"/>
        <v>6.7888662593346908E-4</v>
      </c>
      <c r="N22" s="162">
        <v>3</v>
      </c>
    </row>
    <row r="23" spans="1:14" ht="14.25" x14ac:dyDescent="0.15">
      <c r="A23" s="179" t="s">
        <v>150</v>
      </c>
      <c r="B23" s="268">
        <v>14</v>
      </c>
      <c r="C23" s="269">
        <v>14</v>
      </c>
      <c r="D23" s="268">
        <v>13</v>
      </c>
      <c r="E23" s="269">
        <v>13</v>
      </c>
      <c r="F23" s="22">
        <f t="shared" si="4"/>
        <v>1</v>
      </c>
      <c r="G23" s="33">
        <f t="shared" si="4"/>
        <v>1</v>
      </c>
      <c r="H23" s="268">
        <v>12</v>
      </c>
      <c r="I23" s="269">
        <v>12</v>
      </c>
      <c r="J23" s="22">
        <f t="shared" si="5"/>
        <v>2</v>
      </c>
      <c r="K23" s="33">
        <f t="shared" si="5"/>
        <v>2</v>
      </c>
      <c r="L23" s="161">
        <f t="shared" si="2"/>
        <v>0.16666666666666666</v>
      </c>
      <c r="M23" s="35">
        <f t="shared" si="3"/>
        <v>9.5044127630685669E-3</v>
      </c>
      <c r="N23" s="162">
        <v>1</v>
      </c>
    </row>
    <row r="24" spans="1:14" ht="14.25" x14ac:dyDescent="0.15">
      <c r="A24" s="181" t="s">
        <v>151</v>
      </c>
      <c r="B24" s="268">
        <v>73</v>
      </c>
      <c r="C24" s="269">
        <v>73</v>
      </c>
      <c r="D24" s="268">
        <v>82</v>
      </c>
      <c r="E24" s="269">
        <v>82</v>
      </c>
      <c r="F24" s="22">
        <f t="shared" si="4"/>
        <v>-9</v>
      </c>
      <c r="G24" s="33">
        <f t="shared" si="4"/>
        <v>-9</v>
      </c>
      <c r="H24" s="268">
        <v>70</v>
      </c>
      <c r="I24" s="269">
        <v>70</v>
      </c>
      <c r="J24" s="22">
        <f t="shared" si="5"/>
        <v>3</v>
      </c>
      <c r="K24" s="33">
        <f t="shared" si="5"/>
        <v>3</v>
      </c>
      <c r="L24" s="161">
        <f t="shared" si="2"/>
        <v>4.2857142857142858E-2</v>
      </c>
      <c r="M24" s="35">
        <f t="shared" si="3"/>
        <v>4.9558723693143243E-2</v>
      </c>
      <c r="N24" s="162">
        <v>1</v>
      </c>
    </row>
    <row r="25" spans="1:14" ht="14.25" x14ac:dyDescent="0.15">
      <c r="A25" s="179" t="s">
        <v>152</v>
      </c>
      <c r="B25" s="268">
        <v>1</v>
      </c>
      <c r="C25" s="269">
        <v>1</v>
      </c>
      <c r="D25" s="268">
        <v>1</v>
      </c>
      <c r="E25" s="269">
        <v>1</v>
      </c>
      <c r="F25" s="22">
        <f t="shared" si="4"/>
        <v>0</v>
      </c>
      <c r="G25" s="33">
        <f t="shared" si="4"/>
        <v>0</v>
      </c>
      <c r="H25" s="268">
        <v>1</v>
      </c>
      <c r="I25" s="269">
        <v>1</v>
      </c>
      <c r="J25" s="22">
        <f t="shared" si="5"/>
        <v>0</v>
      </c>
      <c r="K25" s="33">
        <f t="shared" si="5"/>
        <v>0</v>
      </c>
      <c r="L25" s="161">
        <f t="shared" si="2"/>
        <v>0</v>
      </c>
      <c r="M25" s="35">
        <f t="shared" si="3"/>
        <v>6.7888662593346908E-4</v>
      </c>
      <c r="N25" s="162">
        <v>1</v>
      </c>
    </row>
    <row r="26" spans="1:14" ht="14.25" x14ac:dyDescent="0.15">
      <c r="A26" s="179" t="s">
        <v>153</v>
      </c>
      <c r="B26" s="268" t="s">
        <v>217</v>
      </c>
      <c r="C26" s="269" t="s">
        <v>217</v>
      </c>
      <c r="D26" s="268" t="s">
        <v>217</v>
      </c>
      <c r="E26" s="269" t="s">
        <v>217</v>
      </c>
      <c r="F26" s="22">
        <f t="shared" si="4"/>
        <v>0</v>
      </c>
      <c r="G26" s="33">
        <f t="shared" si="4"/>
        <v>0</v>
      </c>
      <c r="H26" s="268">
        <v>0</v>
      </c>
      <c r="I26" s="269">
        <v>0</v>
      </c>
      <c r="J26" s="22">
        <f t="shared" si="5"/>
        <v>0</v>
      </c>
      <c r="K26" s="33">
        <f t="shared" si="5"/>
        <v>0</v>
      </c>
      <c r="L26" s="161">
        <f t="shared" si="2"/>
        <v>0</v>
      </c>
      <c r="M26" s="35">
        <f t="shared" si="3"/>
        <v>0</v>
      </c>
      <c r="N26" s="162">
        <v>2</v>
      </c>
    </row>
    <row r="27" spans="1:14" ht="14.25" x14ac:dyDescent="0.15">
      <c r="A27" s="179" t="s">
        <v>68</v>
      </c>
      <c r="B27" s="268">
        <v>1</v>
      </c>
      <c r="C27" s="269">
        <v>1</v>
      </c>
      <c r="D27" s="268">
        <v>1</v>
      </c>
      <c r="E27" s="269">
        <v>1</v>
      </c>
      <c r="F27" s="22">
        <f t="shared" si="4"/>
        <v>0</v>
      </c>
      <c r="G27" s="33">
        <f t="shared" si="4"/>
        <v>0</v>
      </c>
      <c r="H27" s="268">
        <v>1</v>
      </c>
      <c r="I27" s="269">
        <v>1</v>
      </c>
      <c r="J27" s="22">
        <f t="shared" si="5"/>
        <v>0</v>
      </c>
      <c r="K27" s="33">
        <f t="shared" si="5"/>
        <v>0</v>
      </c>
      <c r="L27" s="161">
        <f t="shared" si="2"/>
        <v>0</v>
      </c>
      <c r="M27" s="35">
        <f t="shared" si="3"/>
        <v>6.7888662593346908E-4</v>
      </c>
      <c r="N27" s="162">
        <v>4</v>
      </c>
    </row>
    <row r="28" spans="1:14" ht="14.25" x14ac:dyDescent="0.15">
      <c r="A28" s="179" t="s">
        <v>154</v>
      </c>
      <c r="B28" s="268">
        <v>5</v>
      </c>
      <c r="C28" s="269">
        <v>5</v>
      </c>
      <c r="D28" s="268">
        <v>5</v>
      </c>
      <c r="E28" s="269">
        <v>5</v>
      </c>
      <c r="F28" s="22">
        <f t="shared" si="4"/>
        <v>0</v>
      </c>
      <c r="G28" s="33">
        <f t="shared" si="4"/>
        <v>0</v>
      </c>
      <c r="H28" s="268">
        <v>5</v>
      </c>
      <c r="I28" s="269">
        <v>5</v>
      </c>
      <c r="J28" s="22">
        <f t="shared" si="5"/>
        <v>0</v>
      </c>
      <c r="K28" s="33">
        <f t="shared" si="5"/>
        <v>0</v>
      </c>
      <c r="L28" s="161">
        <f t="shared" si="2"/>
        <v>0</v>
      </c>
      <c r="M28" s="35">
        <f t="shared" si="3"/>
        <v>3.3944331296673455E-3</v>
      </c>
      <c r="N28" s="162">
        <v>1</v>
      </c>
    </row>
    <row r="29" spans="1:14" ht="14.25" x14ac:dyDescent="0.15">
      <c r="A29" s="179" t="s">
        <v>155</v>
      </c>
      <c r="B29" s="268">
        <v>111</v>
      </c>
      <c r="C29" s="269">
        <v>122</v>
      </c>
      <c r="D29" s="268">
        <v>111</v>
      </c>
      <c r="E29" s="269">
        <v>122</v>
      </c>
      <c r="F29" s="22">
        <f t="shared" si="4"/>
        <v>0</v>
      </c>
      <c r="G29" s="33">
        <f t="shared" si="4"/>
        <v>0</v>
      </c>
      <c r="H29" s="268">
        <v>110</v>
      </c>
      <c r="I29" s="269">
        <v>124</v>
      </c>
      <c r="J29" s="22">
        <f t="shared" si="5"/>
        <v>1</v>
      </c>
      <c r="K29" s="33">
        <f t="shared" si="5"/>
        <v>-2</v>
      </c>
      <c r="L29" s="161">
        <f t="shared" si="2"/>
        <v>-1.6129032258064516E-2</v>
      </c>
      <c r="M29" s="35">
        <f t="shared" si="3"/>
        <v>8.2824168363883233E-2</v>
      </c>
      <c r="N29" s="162">
        <v>1</v>
      </c>
    </row>
    <row r="30" spans="1:14" ht="14.25" x14ac:dyDescent="0.15">
      <c r="A30" s="179" t="s">
        <v>156</v>
      </c>
      <c r="B30" s="268">
        <v>5</v>
      </c>
      <c r="C30" s="269">
        <v>5</v>
      </c>
      <c r="D30" s="268">
        <v>5</v>
      </c>
      <c r="E30" s="269">
        <v>5</v>
      </c>
      <c r="F30" s="22">
        <f t="shared" si="4"/>
        <v>0</v>
      </c>
      <c r="G30" s="33">
        <f t="shared" si="4"/>
        <v>0</v>
      </c>
      <c r="H30" s="268">
        <v>5</v>
      </c>
      <c r="I30" s="269">
        <v>5</v>
      </c>
      <c r="J30" s="22">
        <f t="shared" si="5"/>
        <v>0</v>
      </c>
      <c r="K30" s="33">
        <f t="shared" si="5"/>
        <v>0</v>
      </c>
      <c r="L30" s="161">
        <f t="shared" si="2"/>
        <v>0</v>
      </c>
      <c r="M30" s="35">
        <f t="shared" si="3"/>
        <v>3.3944331296673455E-3</v>
      </c>
      <c r="N30" s="162">
        <v>1</v>
      </c>
    </row>
    <row r="31" spans="1:14" ht="14.25" x14ac:dyDescent="0.15">
      <c r="A31" s="179" t="s">
        <v>157</v>
      </c>
      <c r="B31" s="268" t="s">
        <v>217</v>
      </c>
      <c r="C31" s="269" t="s">
        <v>217</v>
      </c>
      <c r="D31" s="268" t="s">
        <v>217</v>
      </c>
      <c r="E31" s="269" t="s">
        <v>217</v>
      </c>
      <c r="F31" s="22">
        <f t="shared" si="4"/>
        <v>0</v>
      </c>
      <c r="G31" s="33">
        <f t="shared" si="4"/>
        <v>0</v>
      </c>
      <c r="H31" s="268">
        <v>1</v>
      </c>
      <c r="I31" s="269">
        <v>1</v>
      </c>
      <c r="J31" s="22">
        <f t="shared" si="5"/>
        <v>-1</v>
      </c>
      <c r="K31" s="33">
        <f t="shared" si="5"/>
        <v>-1</v>
      </c>
      <c r="L31" s="161">
        <f t="shared" si="2"/>
        <v>-1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68" t="s">
        <v>217</v>
      </c>
      <c r="C32" s="269" t="s">
        <v>217</v>
      </c>
      <c r="D32" s="268" t="s">
        <v>217</v>
      </c>
      <c r="E32" s="269" t="s">
        <v>217</v>
      </c>
      <c r="F32" s="22">
        <f t="shared" si="4"/>
        <v>0</v>
      </c>
      <c r="G32" s="33">
        <f t="shared" si="4"/>
        <v>0</v>
      </c>
      <c r="H32" s="268">
        <v>0</v>
      </c>
      <c r="I32" s="269">
        <v>0</v>
      </c>
      <c r="J32" s="22">
        <f t="shared" si="5"/>
        <v>0</v>
      </c>
      <c r="K32" s="33">
        <f t="shared" si="5"/>
        <v>0</v>
      </c>
      <c r="L32" s="161">
        <f t="shared" si="2"/>
        <v>0</v>
      </c>
      <c r="M32" s="35">
        <f t="shared" si="3"/>
        <v>0</v>
      </c>
      <c r="N32" s="162">
        <v>1</v>
      </c>
    </row>
    <row r="33" spans="1:14" ht="14.25" x14ac:dyDescent="0.15">
      <c r="A33" s="179" t="s">
        <v>159</v>
      </c>
      <c r="B33" s="268">
        <v>4</v>
      </c>
      <c r="C33" s="269">
        <v>9</v>
      </c>
      <c r="D33" s="268">
        <v>4</v>
      </c>
      <c r="E33" s="269">
        <v>10</v>
      </c>
      <c r="F33" s="22">
        <f t="shared" si="4"/>
        <v>0</v>
      </c>
      <c r="G33" s="33">
        <f t="shared" si="4"/>
        <v>-1</v>
      </c>
      <c r="H33" s="268">
        <v>6</v>
      </c>
      <c r="I33" s="269">
        <v>15</v>
      </c>
      <c r="J33" s="22">
        <f t="shared" si="5"/>
        <v>-2</v>
      </c>
      <c r="K33" s="33">
        <f t="shared" si="5"/>
        <v>-6</v>
      </c>
      <c r="L33" s="161">
        <f t="shared" si="2"/>
        <v>-0.4</v>
      </c>
      <c r="M33" s="35">
        <f t="shared" si="3"/>
        <v>6.1099796334012219E-3</v>
      </c>
      <c r="N33" s="162">
        <v>1</v>
      </c>
    </row>
    <row r="34" spans="1:14" ht="14.25" x14ac:dyDescent="0.15">
      <c r="A34" s="180" t="s">
        <v>160</v>
      </c>
      <c r="B34" s="268">
        <v>1</v>
      </c>
      <c r="C34" s="269">
        <v>1</v>
      </c>
      <c r="D34" s="268">
        <v>1</v>
      </c>
      <c r="E34" s="269">
        <v>1</v>
      </c>
      <c r="F34" s="22">
        <f t="shared" si="4"/>
        <v>0</v>
      </c>
      <c r="G34" s="33">
        <f t="shared" si="4"/>
        <v>0</v>
      </c>
      <c r="H34" s="268">
        <v>1</v>
      </c>
      <c r="I34" s="269">
        <v>1</v>
      </c>
      <c r="J34" s="22">
        <f t="shared" si="5"/>
        <v>0</v>
      </c>
      <c r="K34" s="33">
        <f t="shared" si="5"/>
        <v>0</v>
      </c>
      <c r="L34" s="161">
        <f t="shared" si="2"/>
        <v>0</v>
      </c>
      <c r="M34" s="35">
        <f t="shared" si="3"/>
        <v>6.7888662593346908E-4</v>
      </c>
      <c r="N34" s="162">
        <v>6</v>
      </c>
    </row>
    <row r="35" spans="1:14" ht="14.25" x14ac:dyDescent="0.15">
      <c r="A35" s="181" t="s">
        <v>161</v>
      </c>
      <c r="B35" s="268" t="s">
        <v>217</v>
      </c>
      <c r="C35" s="269" t="s">
        <v>217</v>
      </c>
      <c r="D35" s="268" t="s">
        <v>217</v>
      </c>
      <c r="E35" s="269" t="s">
        <v>217</v>
      </c>
      <c r="F35" s="22">
        <f t="shared" si="4"/>
        <v>0</v>
      </c>
      <c r="G35" s="33">
        <f t="shared" si="4"/>
        <v>0</v>
      </c>
      <c r="H35" s="268">
        <v>0</v>
      </c>
      <c r="I35" s="269">
        <v>0</v>
      </c>
      <c r="J35" s="22">
        <f t="shared" si="5"/>
        <v>0</v>
      </c>
      <c r="K35" s="33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268">
        <v>22</v>
      </c>
      <c r="C36" s="269">
        <v>36</v>
      </c>
      <c r="D36" s="268">
        <v>22</v>
      </c>
      <c r="E36" s="269">
        <v>36</v>
      </c>
      <c r="F36" s="22">
        <f t="shared" si="4"/>
        <v>0</v>
      </c>
      <c r="G36" s="33">
        <f t="shared" si="4"/>
        <v>0</v>
      </c>
      <c r="H36" s="268">
        <v>23</v>
      </c>
      <c r="I36" s="269">
        <v>37</v>
      </c>
      <c r="J36" s="22">
        <f t="shared" si="5"/>
        <v>-1</v>
      </c>
      <c r="K36" s="33">
        <f t="shared" si="5"/>
        <v>-1</v>
      </c>
      <c r="L36" s="161">
        <f t="shared" si="2"/>
        <v>-2.7027027027027029E-2</v>
      </c>
      <c r="M36" s="35">
        <f t="shared" si="3"/>
        <v>2.4439918533604887E-2</v>
      </c>
      <c r="N36" s="162">
        <v>1</v>
      </c>
    </row>
    <row r="37" spans="1:14" ht="14.25" x14ac:dyDescent="0.15">
      <c r="A37" s="179" t="s">
        <v>163</v>
      </c>
      <c r="B37" s="268">
        <v>1</v>
      </c>
      <c r="C37" s="269">
        <v>5</v>
      </c>
      <c r="D37" s="268">
        <v>1</v>
      </c>
      <c r="E37" s="269">
        <v>5</v>
      </c>
      <c r="F37" s="22">
        <f t="shared" si="4"/>
        <v>0</v>
      </c>
      <c r="G37" s="33">
        <f t="shared" si="4"/>
        <v>0</v>
      </c>
      <c r="H37" s="268">
        <v>1</v>
      </c>
      <c r="I37" s="269">
        <v>5</v>
      </c>
      <c r="J37" s="22">
        <f t="shared" si="5"/>
        <v>0</v>
      </c>
      <c r="K37" s="33">
        <f t="shared" si="5"/>
        <v>0</v>
      </c>
      <c r="L37" s="161">
        <f t="shared" si="2"/>
        <v>0</v>
      </c>
      <c r="M37" s="35">
        <f t="shared" si="3"/>
        <v>3.3944331296673455E-3</v>
      </c>
      <c r="N37" s="162">
        <v>5</v>
      </c>
    </row>
    <row r="38" spans="1:14" ht="14.25" x14ac:dyDescent="0.15">
      <c r="A38" s="179" t="s">
        <v>164</v>
      </c>
      <c r="B38" s="268">
        <v>2</v>
      </c>
      <c r="C38" s="269">
        <v>2</v>
      </c>
      <c r="D38" s="268">
        <v>2</v>
      </c>
      <c r="E38" s="269">
        <v>2</v>
      </c>
      <c r="F38" s="22">
        <f t="shared" si="4"/>
        <v>0</v>
      </c>
      <c r="G38" s="33">
        <f t="shared" si="4"/>
        <v>0</v>
      </c>
      <c r="H38" s="268">
        <v>3</v>
      </c>
      <c r="I38" s="269">
        <v>3</v>
      </c>
      <c r="J38" s="22">
        <f t="shared" si="5"/>
        <v>-1</v>
      </c>
      <c r="K38" s="33">
        <f t="shared" si="5"/>
        <v>-1</v>
      </c>
      <c r="L38" s="161">
        <f t="shared" si="2"/>
        <v>-0.33333333333333331</v>
      </c>
      <c r="M38" s="35">
        <f t="shared" si="3"/>
        <v>1.3577732518669382E-3</v>
      </c>
      <c r="N38" s="162">
        <v>5</v>
      </c>
    </row>
    <row r="39" spans="1:14" ht="14.25" x14ac:dyDescent="0.15">
      <c r="A39" s="182" t="s">
        <v>165</v>
      </c>
      <c r="B39" s="268">
        <v>277</v>
      </c>
      <c r="C39" s="269">
        <v>342</v>
      </c>
      <c r="D39" s="268">
        <v>283</v>
      </c>
      <c r="E39" s="269">
        <v>345</v>
      </c>
      <c r="F39" s="22">
        <f t="shared" si="4"/>
        <v>-6</v>
      </c>
      <c r="G39" s="33">
        <f t="shared" si="4"/>
        <v>-3</v>
      </c>
      <c r="H39" s="268">
        <v>281</v>
      </c>
      <c r="I39" s="269">
        <v>341</v>
      </c>
      <c r="J39" s="22">
        <f t="shared" si="5"/>
        <v>-4</v>
      </c>
      <c r="K39" s="33">
        <f t="shared" si="5"/>
        <v>1</v>
      </c>
      <c r="L39" s="161">
        <f t="shared" si="2"/>
        <v>2.9325513196480938E-3</v>
      </c>
      <c r="M39" s="35">
        <f t="shared" si="3"/>
        <v>0.23217922606924643</v>
      </c>
      <c r="N39" s="162">
        <v>1</v>
      </c>
    </row>
    <row r="40" spans="1:14" ht="14.25" x14ac:dyDescent="0.15">
      <c r="A40" s="179" t="s">
        <v>166</v>
      </c>
      <c r="B40" s="268" t="s">
        <v>217</v>
      </c>
      <c r="C40" s="269" t="s">
        <v>217</v>
      </c>
      <c r="D40" s="268" t="s">
        <v>217</v>
      </c>
      <c r="E40" s="269" t="s">
        <v>217</v>
      </c>
      <c r="F40" s="22">
        <f t="shared" si="4"/>
        <v>0</v>
      </c>
      <c r="G40" s="33">
        <f t="shared" si="4"/>
        <v>0</v>
      </c>
      <c r="H40" s="268">
        <v>0</v>
      </c>
      <c r="I40" s="269">
        <v>0</v>
      </c>
      <c r="J40" s="22">
        <f t="shared" si="5"/>
        <v>0</v>
      </c>
      <c r="K40" s="33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268">
        <v>1</v>
      </c>
      <c r="C41" s="269">
        <v>1</v>
      </c>
      <c r="D41" s="268">
        <v>1</v>
      </c>
      <c r="E41" s="269">
        <v>1</v>
      </c>
      <c r="F41" s="22">
        <f t="shared" si="4"/>
        <v>0</v>
      </c>
      <c r="G41" s="33">
        <f t="shared" si="4"/>
        <v>0</v>
      </c>
      <c r="H41" s="268">
        <v>1</v>
      </c>
      <c r="I41" s="269">
        <v>1</v>
      </c>
      <c r="J41" s="22">
        <f t="shared" si="5"/>
        <v>0</v>
      </c>
      <c r="K41" s="33">
        <f t="shared" si="5"/>
        <v>0</v>
      </c>
      <c r="L41" s="161">
        <f t="shared" si="2"/>
        <v>0</v>
      </c>
      <c r="M41" s="35">
        <f t="shared" si="3"/>
        <v>6.7888662593346908E-4</v>
      </c>
      <c r="N41" s="162">
        <v>2</v>
      </c>
    </row>
    <row r="42" spans="1:14" ht="14.25" x14ac:dyDescent="0.15">
      <c r="A42" s="183" t="s">
        <v>168</v>
      </c>
      <c r="B42" s="268" t="s">
        <v>217</v>
      </c>
      <c r="C42" s="269" t="s">
        <v>217</v>
      </c>
      <c r="D42" s="268" t="s">
        <v>217</v>
      </c>
      <c r="E42" s="269" t="s">
        <v>217</v>
      </c>
      <c r="F42" s="22">
        <f t="shared" si="4"/>
        <v>0</v>
      </c>
      <c r="G42" s="33">
        <f t="shared" si="4"/>
        <v>0</v>
      </c>
      <c r="H42" s="268">
        <v>0</v>
      </c>
      <c r="I42" s="269">
        <v>0</v>
      </c>
      <c r="J42" s="22">
        <f t="shared" si="5"/>
        <v>0</v>
      </c>
      <c r="K42" s="33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68" t="s">
        <v>217</v>
      </c>
      <c r="C43" s="269" t="s">
        <v>217</v>
      </c>
      <c r="D43" s="268" t="s">
        <v>217</v>
      </c>
      <c r="E43" s="269" t="s">
        <v>217</v>
      </c>
      <c r="F43" s="22">
        <f t="shared" si="4"/>
        <v>0</v>
      </c>
      <c r="G43" s="33">
        <f t="shared" si="4"/>
        <v>0</v>
      </c>
      <c r="H43" s="268">
        <v>0</v>
      </c>
      <c r="I43" s="269">
        <v>0</v>
      </c>
      <c r="J43" s="22">
        <f t="shared" si="5"/>
        <v>0</v>
      </c>
      <c r="K43" s="33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169</v>
      </c>
      <c r="B44" s="268">
        <v>1</v>
      </c>
      <c r="C44" s="269">
        <v>1</v>
      </c>
      <c r="D44" s="268">
        <v>1</v>
      </c>
      <c r="E44" s="269">
        <v>1</v>
      </c>
      <c r="F44" s="22">
        <f t="shared" si="4"/>
        <v>0</v>
      </c>
      <c r="G44" s="33">
        <f t="shared" si="4"/>
        <v>0</v>
      </c>
      <c r="H44" s="268">
        <v>1</v>
      </c>
      <c r="I44" s="269">
        <v>1</v>
      </c>
      <c r="J44" s="22">
        <f t="shared" si="5"/>
        <v>0</v>
      </c>
      <c r="K44" s="33">
        <f t="shared" si="5"/>
        <v>0</v>
      </c>
      <c r="L44" s="161">
        <f t="shared" si="2"/>
        <v>0</v>
      </c>
      <c r="M44" s="35">
        <f t="shared" si="3"/>
        <v>6.7888662593346908E-4</v>
      </c>
      <c r="N44" s="162">
        <v>2</v>
      </c>
    </row>
    <row r="45" spans="1:14" ht="14.25" x14ac:dyDescent="0.15">
      <c r="A45" s="179" t="s">
        <v>170</v>
      </c>
      <c r="B45" s="268" t="s">
        <v>217</v>
      </c>
      <c r="C45" s="269" t="s">
        <v>217</v>
      </c>
      <c r="D45" s="268" t="s">
        <v>217</v>
      </c>
      <c r="E45" s="269" t="s">
        <v>217</v>
      </c>
      <c r="F45" s="22">
        <f t="shared" si="4"/>
        <v>0</v>
      </c>
      <c r="G45" s="33">
        <f t="shared" si="4"/>
        <v>0</v>
      </c>
      <c r="H45" s="268">
        <v>0</v>
      </c>
      <c r="I45" s="269">
        <v>0</v>
      </c>
      <c r="J45" s="22">
        <f t="shared" si="5"/>
        <v>0</v>
      </c>
      <c r="K45" s="33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68" t="s">
        <v>217</v>
      </c>
      <c r="C46" s="269" t="s">
        <v>217</v>
      </c>
      <c r="D46" s="268" t="s">
        <v>217</v>
      </c>
      <c r="E46" s="269" t="s">
        <v>217</v>
      </c>
      <c r="F46" s="22">
        <f t="shared" si="4"/>
        <v>0</v>
      </c>
      <c r="G46" s="33">
        <f t="shared" si="4"/>
        <v>0</v>
      </c>
      <c r="H46" s="268">
        <v>0</v>
      </c>
      <c r="I46" s="269">
        <v>0</v>
      </c>
      <c r="J46" s="22">
        <f t="shared" si="5"/>
        <v>0</v>
      </c>
      <c r="K46" s="33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68">
        <v>21</v>
      </c>
      <c r="C47" s="269">
        <v>23</v>
      </c>
      <c r="D47" s="268">
        <v>21</v>
      </c>
      <c r="E47" s="269">
        <v>23</v>
      </c>
      <c r="F47" s="22">
        <f t="shared" si="4"/>
        <v>0</v>
      </c>
      <c r="G47" s="33">
        <f t="shared" si="4"/>
        <v>0</v>
      </c>
      <c r="H47" s="268">
        <v>23</v>
      </c>
      <c r="I47" s="269">
        <v>25</v>
      </c>
      <c r="J47" s="22">
        <f t="shared" si="5"/>
        <v>-2</v>
      </c>
      <c r="K47" s="33">
        <f t="shared" si="5"/>
        <v>-2</v>
      </c>
      <c r="L47" s="161">
        <f t="shared" si="2"/>
        <v>-0.08</v>
      </c>
      <c r="M47" s="35">
        <f t="shared" si="3"/>
        <v>1.5614392396469789E-2</v>
      </c>
      <c r="N47" s="162">
        <v>1</v>
      </c>
    </row>
    <row r="48" spans="1:14" ht="14.25" x14ac:dyDescent="0.15">
      <c r="A48" s="184" t="s">
        <v>173</v>
      </c>
      <c r="B48" s="268" t="s">
        <v>217</v>
      </c>
      <c r="C48" s="269" t="s">
        <v>217</v>
      </c>
      <c r="D48" s="268" t="s">
        <v>217</v>
      </c>
      <c r="E48" s="269" t="s">
        <v>217</v>
      </c>
      <c r="F48" s="22">
        <f t="shared" si="4"/>
        <v>0</v>
      </c>
      <c r="G48" s="33">
        <f t="shared" si="4"/>
        <v>0</v>
      </c>
      <c r="H48" s="268">
        <v>1</v>
      </c>
      <c r="I48" s="269">
        <v>1</v>
      </c>
      <c r="J48" s="22">
        <f t="shared" si="5"/>
        <v>-1</v>
      </c>
      <c r="K48" s="33">
        <f t="shared" si="5"/>
        <v>-1</v>
      </c>
      <c r="L48" s="161">
        <f t="shared" si="2"/>
        <v>-1</v>
      </c>
      <c r="M48" s="35">
        <f t="shared" si="3"/>
        <v>0</v>
      </c>
      <c r="N48" s="162">
        <v>3</v>
      </c>
    </row>
    <row r="49" spans="1:35" ht="14.25" x14ac:dyDescent="0.15">
      <c r="A49" s="179" t="s">
        <v>174</v>
      </c>
      <c r="B49" s="268">
        <v>4</v>
      </c>
      <c r="C49" s="269">
        <v>4</v>
      </c>
      <c r="D49" s="268">
        <v>4</v>
      </c>
      <c r="E49" s="269">
        <v>4</v>
      </c>
      <c r="F49" s="22">
        <f t="shared" si="4"/>
        <v>0</v>
      </c>
      <c r="G49" s="33">
        <f t="shared" si="4"/>
        <v>0</v>
      </c>
      <c r="H49" s="268">
        <v>7</v>
      </c>
      <c r="I49" s="269">
        <v>7</v>
      </c>
      <c r="J49" s="22">
        <f t="shared" si="5"/>
        <v>-3</v>
      </c>
      <c r="K49" s="33">
        <f t="shared" si="5"/>
        <v>-3</v>
      </c>
      <c r="L49" s="161">
        <f t="shared" si="2"/>
        <v>-0.42857142857142855</v>
      </c>
      <c r="M49" s="35">
        <f t="shared" si="3"/>
        <v>2.7155465037338763E-3</v>
      </c>
      <c r="N49" s="162">
        <v>2</v>
      </c>
    </row>
    <row r="50" spans="1:35" ht="14.25" x14ac:dyDescent="0.15">
      <c r="A50" s="179" t="s">
        <v>175</v>
      </c>
      <c r="B50" s="268">
        <v>19</v>
      </c>
      <c r="C50" s="269">
        <v>26</v>
      </c>
      <c r="D50" s="268">
        <v>19</v>
      </c>
      <c r="E50" s="269">
        <v>26</v>
      </c>
      <c r="F50" s="22">
        <f t="shared" si="4"/>
        <v>0</v>
      </c>
      <c r="G50" s="33">
        <f t="shared" si="4"/>
        <v>0</v>
      </c>
      <c r="H50" s="268">
        <v>17</v>
      </c>
      <c r="I50" s="269">
        <v>24</v>
      </c>
      <c r="J50" s="22">
        <f t="shared" si="5"/>
        <v>2</v>
      </c>
      <c r="K50" s="33">
        <f t="shared" si="5"/>
        <v>2</v>
      </c>
      <c r="L50" s="161">
        <f t="shared" si="2"/>
        <v>8.3333333333333329E-2</v>
      </c>
      <c r="M50" s="35">
        <f t="shared" si="3"/>
        <v>1.7651052274270197E-2</v>
      </c>
      <c r="N50" s="162">
        <v>4</v>
      </c>
    </row>
    <row r="51" spans="1:35" ht="14.25" x14ac:dyDescent="0.15">
      <c r="A51" s="179" t="s">
        <v>176</v>
      </c>
      <c r="B51" s="268" t="s">
        <v>217</v>
      </c>
      <c r="C51" s="269" t="s">
        <v>217</v>
      </c>
      <c r="D51" s="268" t="s">
        <v>217</v>
      </c>
      <c r="E51" s="269" t="s">
        <v>217</v>
      </c>
      <c r="F51" s="22">
        <f t="shared" si="4"/>
        <v>0</v>
      </c>
      <c r="G51" s="33">
        <f t="shared" si="4"/>
        <v>0</v>
      </c>
      <c r="H51" s="268">
        <v>0</v>
      </c>
      <c r="I51" s="269">
        <v>0</v>
      </c>
      <c r="J51" s="22">
        <f t="shared" si="5"/>
        <v>0</v>
      </c>
      <c r="K51" s="33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4.25" x14ac:dyDescent="0.15">
      <c r="A52" s="176" t="s">
        <v>177</v>
      </c>
      <c r="B52" s="268" t="s">
        <v>217</v>
      </c>
      <c r="C52" s="269" t="s">
        <v>217</v>
      </c>
      <c r="D52" s="268" t="s">
        <v>217</v>
      </c>
      <c r="E52" s="269" t="s">
        <v>217</v>
      </c>
      <c r="F52" s="22">
        <f t="shared" si="4"/>
        <v>0</v>
      </c>
      <c r="G52" s="33">
        <f t="shared" si="4"/>
        <v>0</v>
      </c>
      <c r="H52" s="268">
        <v>0</v>
      </c>
      <c r="I52" s="269">
        <v>0</v>
      </c>
      <c r="J52" s="22">
        <f t="shared" si="5"/>
        <v>0</v>
      </c>
      <c r="K52" s="33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4.25" x14ac:dyDescent="0.15">
      <c r="A53" s="179" t="s">
        <v>71</v>
      </c>
      <c r="B53" s="268">
        <v>1</v>
      </c>
      <c r="C53" s="269">
        <v>1</v>
      </c>
      <c r="D53" s="268">
        <v>1</v>
      </c>
      <c r="E53" s="269">
        <v>1</v>
      </c>
      <c r="F53" s="22">
        <f t="shared" si="4"/>
        <v>0</v>
      </c>
      <c r="G53" s="33">
        <f t="shared" si="4"/>
        <v>0</v>
      </c>
      <c r="H53" s="268">
        <v>1</v>
      </c>
      <c r="I53" s="269">
        <v>1</v>
      </c>
      <c r="J53" s="22">
        <f t="shared" si="5"/>
        <v>0</v>
      </c>
      <c r="K53" s="33">
        <f t="shared" si="5"/>
        <v>0</v>
      </c>
      <c r="L53" s="161">
        <f t="shared" si="2"/>
        <v>0</v>
      </c>
      <c r="M53" s="35">
        <f t="shared" si="3"/>
        <v>6.7888662593346908E-4</v>
      </c>
      <c r="N53" s="162">
        <v>5</v>
      </c>
    </row>
    <row r="54" spans="1:35" ht="15" thickBot="1" x14ac:dyDescent="0.2">
      <c r="A54" s="179" t="s">
        <v>178</v>
      </c>
      <c r="B54" s="268">
        <v>157</v>
      </c>
      <c r="C54" s="269">
        <v>170</v>
      </c>
      <c r="D54" s="268">
        <v>157</v>
      </c>
      <c r="E54" s="269">
        <v>174</v>
      </c>
      <c r="F54" s="22">
        <f t="shared" si="4"/>
        <v>0</v>
      </c>
      <c r="G54" s="33">
        <f t="shared" si="4"/>
        <v>-4</v>
      </c>
      <c r="H54" s="268">
        <v>139</v>
      </c>
      <c r="I54" s="269">
        <v>153</v>
      </c>
      <c r="J54" s="22">
        <f t="shared" si="5"/>
        <v>18</v>
      </c>
      <c r="K54" s="33">
        <f t="shared" si="5"/>
        <v>17</v>
      </c>
      <c r="L54" s="161">
        <f t="shared" si="2"/>
        <v>0.1111111111111111</v>
      </c>
      <c r="M54" s="35">
        <f t="shared" si="3"/>
        <v>0.11541072640868975</v>
      </c>
      <c r="N54" s="187">
        <v>1</v>
      </c>
    </row>
    <row r="55" spans="1:35" ht="15" thickBot="1" x14ac:dyDescent="0.2">
      <c r="A55" s="188" t="s">
        <v>88</v>
      </c>
      <c r="B55" s="125">
        <v>1</v>
      </c>
      <c r="C55" s="262">
        <v>1</v>
      </c>
      <c r="D55" s="125">
        <v>1</v>
      </c>
      <c r="E55" s="262">
        <v>1</v>
      </c>
      <c r="F55" s="22">
        <f t="shared" si="4"/>
        <v>0</v>
      </c>
      <c r="G55" s="33">
        <f t="shared" si="4"/>
        <v>0</v>
      </c>
      <c r="H55" s="125">
        <v>1</v>
      </c>
      <c r="I55" s="262">
        <v>1</v>
      </c>
      <c r="J55" s="22">
        <f t="shared" si="5"/>
        <v>0</v>
      </c>
      <c r="K55" s="34">
        <f t="shared" si="5"/>
        <v>0</v>
      </c>
      <c r="L55" s="161">
        <f t="shared" si="2"/>
        <v>0</v>
      </c>
      <c r="M55" s="35">
        <f t="shared" si="3"/>
        <v>6.7888662593346908E-4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1198</v>
      </c>
      <c r="C56" s="265">
        <f>SUM(C4:C55)</f>
        <v>1473</v>
      </c>
      <c r="D56" s="226">
        <f>SUM(D4:D55)</f>
        <v>1211</v>
      </c>
      <c r="E56" s="265">
        <f>SUM(E4:E55)</f>
        <v>1490</v>
      </c>
      <c r="F56" s="44">
        <f>B56-D56</f>
        <v>-13</v>
      </c>
      <c r="G56" s="146">
        <f>C56-E56</f>
        <v>-17</v>
      </c>
      <c r="H56" s="43">
        <f>SUM(H4:H55)</f>
        <v>1188</v>
      </c>
      <c r="I56" s="266">
        <f>SUM(I4:I55)</f>
        <v>1467</v>
      </c>
      <c r="J56" s="44">
        <f>B56-H56</f>
        <v>10</v>
      </c>
      <c r="K56" s="146">
        <f>C56-I56</f>
        <v>6</v>
      </c>
      <c r="L56" s="228">
        <f>IF(ISERROR(K56/I56),0,K56/I56)</f>
        <v>4.0899795501022499E-3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1" orientation="portrait" r:id="rId1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CC218-F05A-4D47-949E-B0AD5CB47F04}">
  <sheetPr>
    <pageSetUpPr fitToPage="1"/>
  </sheetPr>
  <dimension ref="A1:AW124"/>
  <sheetViews>
    <sheetView zoomScale="140" zoomScaleNormal="140" workbookViewId="0">
      <selection activeCell="D37" sqref="D37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31" t="s">
        <v>212</v>
      </c>
      <c r="J1" s="331"/>
      <c r="K1" s="331"/>
      <c r="L1" s="331"/>
      <c r="M1" s="331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43">
        <v>45566</v>
      </c>
      <c r="C2" s="344"/>
      <c r="D2" s="343">
        <v>45536</v>
      </c>
      <c r="E2" s="344"/>
      <c r="F2" s="345" t="s">
        <v>3</v>
      </c>
      <c r="G2" s="346"/>
      <c r="H2" s="343">
        <v>45200</v>
      </c>
      <c r="I2" s="34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62">
        <v>1</v>
      </c>
      <c r="D4" s="125">
        <v>1</v>
      </c>
      <c r="E4" s="262">
        <v>1</v>
      </c>
      <c r="F4" s="20">
        <f t="shared" ref="F4:G19" si="0">B4-D4</f>
        <v>0</v>
      </c>
      <c r="G4" s="26">
        <f t="shared" si="0"/>
        <v>0</v>
      </c>
      <c r="H4" s="125">
        <v>1</v>
      </c>
      <c r="I4" s="262">
        <v>1</v>
      </c>
      <c r="J4" s="27">
        <f t="shared" ref="J4:K19" si="1">B4-H4</f>
        <v>0</v>
      </c>
      <c r="K4" s="28">
        <f t="shared" si="1"/>
        <v>0</v>
      </c>
      <c r="L4" s="161">
        <f>IF(ISERROR(K4/I4),0,K4/I4)</f>
        <v>0</v>
      </c>
      <c r="M4" s="29">
        <f>C4/$C$56</f>
        <v>6.711409395973154E-4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5">
        <v>1</v>
      </c>
      <c r="C5" s="262">
        <v>2</v>
      </c>
      <c r="D5" s="125">
        <v>1</v>
      </c>
      <c r="E5" s="262">
        <v>2</v>
      </c>
      <c r="F5" s="21">
        <f t="shared" si="0"/>
        <v>0</v>
      </c>
      <c r="G5" s="30">
        <f t="shared" si="0"/>
        <v>0</v>
      </c>
      <c r="H5" s="125">
        <v>1</v>
      </c>
      <c r="I5" s="262">
        <v>2</v>
      </c>
      <c r="J5" s="21">
        <f t="shared" si="1"/>
        <v>0</v>
      </c>
      <c r="K5" s="31">
        <f t="shared" si="1"/>
        <v>0</v>
      </c>
      <c r="L5" s="161">
        <f>IF(ISERROR(K5/I5),0,K5/I5)</f>
        <v>0</v>
      </c>
      <c r="M5" s="32">
        <f>C5/$C$56</f>
        <v>1.3422818791946308E-3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f>COUNTIFS($C$4:$C$55,"&gt;0",$N$4:$N$55,"=1")</f>
        <v>18</v>
      </c>
      <c r="AI5" s="163">
        <f>SUMIFS(C4:C55,N4:N55,"1")</f>
        <v>1234</v>
      </c>
      <c r="AJ5" s="163">
        <f>COUNTIFS($C$4:$C$55,"&gt;0",$N$4:$N$55,"=2")</f>
        <v>7</v>
      </c>
      <c r="AK5" s="163">
        <f>SUMIFS($C$4:$C$55,$N$4:$N$55,"2")</f>
        <v>13</v>
      </c>
      <c r="AL5" s="163">
        <f>COUNTIFS($N$4:$N$55,"=3",$C$4:$C$55,"&gt;0")</f>
        <v>1</v>
      </c>
      <c r="AM5" s="163">
        <f>SUMIFS($C$4:$C$55,$N$4:$N$55,"3")</f>
        <v>1</v>
      </c>
      <c r="AN5" s="163">
        <f>COUNTIFS($N$4:$N$55,"=4",$C$4:$C$55,"&gt;0")</f>
        <v>2</v>
      </c>
      <c r="AO5" s="163">
        <f>SUMIFS($C$4:$C$55,$N$4:$N$55,"4")</f>
        <v>27</v>
      </c>
      <c r="AP5" s="163">
        <f>COUNTIFS($N$4:$N$55,"=5",$C$4:$C$55,"&gt;0")</f>
        <v>5</v>
      </c>
      <c r="AQ5" s="163">
        <f>SUMIFS($C$4:$C$55,$N$4:$N$55,"5")</f>
        <v>210</v>
      </c>
      <c r="AR5" s="163">
        <f>COUNTIFS($N$4:$N$55,"=6",$C$4:$C$55,"&gt;0")</f>
        <v>2</v>
      </c>
      <c r="AS5" s="163">
        <f>SUMIFS($C$4:$C$55,$N$4:$N$55,"6")</f>
        <v>4</v>
      </c>
      <c r="AT5" s="167">
        <f>AH5+AJ5+AL5+AN5+AP5+AR5</f>
        <v>35</v>
      </c>
      <c r="AU5" s="168">
        <f>AI5+AK5+AM5+AO5+AQ5+AS5+1</f>
        <v>1490</v>
      </c>
      <c r="AV5" s="263">
        <v>744</v>
      </c>
      <c r="AW5" s="264">
        <v>746</v>
      </c>
    </row>
    <row r="6" spans="1:49" ht="15" thickBot="1" x14ac:dyDescent="0.2">
      <c r="A6" s="176" t="s">
        <v>84</v>
      </c>
      <c r="B6" s="125">
        <v>3</v>
      </c>
      <c r="C6" s="262">
        <v>3</v>
      </c>
      <c r="D6" s="125">
        <v>3</v>
      </c>
      <c r="E6" s="262">
        <v>3</v>
      </c>
      <c r="F6" s="22">
        <f t="shared" si="0"/>
        <v>0</v>
      </c>
      <c r="G6" s="33">
        <f t="shared" si="0"/>
        <v>0</v>
      </c>
      <c r="H6" s="125">
        <v>3</v>
      </c>
      <c r="I6" s="262">
        <v>3</v>
      </c>
      <c r="J6" s="22">
        <f t="shared" si="1"/>
        <v>0</v>
      </c>
      <c r="K6" s="34">
        <f t="shared" si="1"/>
        <v>0</v>
      </c>
      <c r="L6" s="161">
        <f>IF(ISERROR(K6/I6),0,K6/I6)</f>
        <v>0</v>
      </c>
      <c r="M6" s="35">
        <f>C6/$C$56</f>
        <v>2.0134228187919465E-3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0.51428571428571423</v>
      </c>
      <c r="AI6" s="59">
        <f>AI5/AU5</f>
        <v>0.82818791946308723</v>
      </c>
      <c r="AJ6" s="60">
        <f>AJ5/AT5</f>
        <v>0.2</v>
      </c>
      <c r="AK6" s="60">
        <f>AK5/AU5</f>
        <v>8.7248322147650999E-3</v>
      </c>
      <c r="AL6" s="59">
        <f>AL5/AT5</f>
        <v>2.8571428571428571E-2</v>
      </c>
      <c r="AM6" s="59">
        <f>AM5/AU5</f>
        <v>6.711409395973154E-4</v>
      </c>
      <c r="AN6" s="60">
        <f>AN5/AT5</f>
        <v>5.7142857142857141E-2</v>
      </c>
      <c r="AO6" s="60">
        <f>AO5/AU5</f>
        <v>1.8120805369127517E-2</v>
      </c>
      <c r="AP6" s="59">
        <f>AP5/AT5</f>
        <v>0.14285714285714285</v>
      </c>
      <c r="AQ6" s="59">
        <f>AQ5/AU5</f>
        <v>0.14093959731543623</v>
      </c>
      <c r="AR6" s="60">
        <f>AR5/AT5</f>
        <v>5.7142857142857141E-2</v>
      </c>
      <c r="AS6" s="173">
        <f>AS5/AU5</f>
        <v>2.6845637583892616E-3</v>
      </c>
      <c r="AT6" s="174">
        <f>AH6+AJ6+AL6+AN6+AP6+AR6</f>
        <v>1</v>
      </c>
      <c r="AU6" s="175">
        <f>AI6+AK6+AM6+AO6+AQ6+AS6</f>
        <v>0.99932885906040259</v>
      </c>
      <c r="AV6" s="63">
        <f>AV5/AU5</f>
        <v>0.4993288590604027</v>
      </c>
      <c r="AW6" s="64">
        <f>AW5/AU5</f>
        <v>0.5006711409395973</v>
      </c>
    </row>
    <row r="7" spans="1:49" ht="15" thickBot="1" x14ac:dyDescent="0.2">
      <c r="A7" s="179" t="s">
        <v>137</v>
      </c>
      <c r="B7" s="125">
        <v>2</v>
      </c>
      <c r="C7" s="262">
        <v>2</v>
      </c>
      <c r="D7" s="125">
        <v>2</v>
      </c>
      <c r="E7" s="262">
        <v>2</v>
      </c>
      <c r="F7" s="22">
        <f t="shared" si="0"/>
        <v>0</v>
      </c>
      <c r="G7" s="33">
        <f t="shared" si="0"/>
        <v>0</v>
      </c>
      <c r="H7" s="125">
        <v>2</v>
      </c>
      <c r="I7" s="262">
        <v>2</v>
      </c>
      <c r="J7" s="22">
        <f t="shared" si="1"/>
        <v>0</v>
      </c>
      <c r="K7" s="34">
        <f t="shared" si="1"/>
        <v>0</v>
      </c>
      <c r="L7" s="161">
        <f t="shared" ref="L7:L55" si="2">IF(ISERROR(K7/I7),0,K7/I7)</f>
        <v>0</v>
      </c>
      <c r="M7" s="35">
        <f t="shared" ref="M7:M55" si="3">C7/$C$56</f>
        <v>1.3422818791946308E-3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5" thickBot="1" x14ac:dyDescent="0.2">
      <c r="A8" s="179" t="s">
        <v>193</v>
      </c>
      <c r="B8" s="125" t="s">
        <v>217</v>
      </c>
      <c r="C8" s="262" t="s">
        <v>217</v>
      </c>
      <c r="D8" s="125">
        <v>0</v>
      </c>
      <c r="E8" s="262">
        <v>0</v>
      </c>
      <c r="F8" s="22">
        <f t="shared" si="0"/>
        <v>0</v>
      </c>
      <c r="G8" s="33">
        <f t="shared" si="0"/>
        <v>0</v>
      </c>
      <c r="H8" s="125">
        <v>1</v>
      </c>
      <c r="I8" s="262">
        <v>1</v>
      </c>
      <c r="J8" s="22">
        <f t="shared" si="1"/>
        <v>-1</v>
      </c>
      <c r="K8" s="34">
        <f t="shared" si="1"/>
        <v>-1</v>
      </c>
      <c r="L8" s="161">
        <f t="shared" si="2"/>
        <v>-1</v>
      </c>
      <c r="M8" s="35">
        <f t="shared" si="3"/>
        <v>0</v>
      </c>
      <c r="N8" s="162">
        <v>5</v>
      </c>
      <c r="Q8" s="177"/>
      <c r="R8" s="178"/>
      <c r="AH8" s="177"/>
      <c r="AI8" s="178"/>
      <c r="AJ8" s="177"/>
    </row>
    <row r="9" spans="1:49" ht="15" thickBot="1" x14ac:dyDescent="0.2">
      <c r="A9" s="179" t="s">
        <v>138</v>
      </c>
      <c r="B9" s="125">
        <v>117</v>
      </c>
      <c r="C9" s="262">
        <v>200</v>
      </c>
      <c r="D9" s="125">
        <v>118</v>
      </c>
      <c r="E9" s="262">
        <v>203</v>
      </c>
      <c r="F9" s="22">
        <f t="shared" si="0"/>
        <v>-1</v>
      </c>
      <c r="G9" s="33">
        <f t="shared" si="0"/>
        <v>-3</v>
      </c>
      <c r="H9" s="125">
        <v>133</v>
      </c>
      <c r="I9" s="262">
        <v>222</v>
      </c>
      <c r="J9" s="22">
        <f t="shared" si="1"/>
        <v>-16</v>
      </c>
      <c r="K9" s="34">
        <f t="shared" si="1"/>
        <v>-22</v>
      </c>
      <c r="L9" s="161">
        <f t="shared" si="2"/>
        <v>-9.90990990990991E-2</v>
      </c>
      <c r="M9" s="35">
        <f t="shared" si="3"/>
        <v>0.13422818791946309</v>
      </c>
      <c r="N9" s="162">
        <v>5</v>
      </c>
      <c r="P9" s="127"/>
      <c r="Q9" s="177"/>
    </row>
    <row r="10" spans="1:49" ht="15" thickBot="1" x14ac:dyDescent="0.2">
      <c r="A10" s="179" t="s">
        <v>139</v>
      </c>
      <c r="B10" s="125">
        <v>18</v>
      </c>
      <c r="C10" s="262">
        <v>18</v>
      </c>
      <c r="D10" s="125">
        <v>18</v>
      </c>
      <c r="E10" s="262">
        <v>18</v>
      </c>
      <c r="F10" s="22">
        <f t="shared" si="0"/>
        <v>0</v>
      </c>
      <c r="G10" s="33">
        <f t="shared" si="0"/>
        <v>0</v>
      </c>
      <c r="H10" s="125">
        <v>11</v>
      </c>
      <c r="I10" s="262">
        <v>11</v>
      </c>
      <c r="J10" s="22">
        <f t="shared" si="1"/>
        <v>7</v>
      </c>
      <c r="K10" s="34">
        <f t="shared" si="1"/>
        <v>7</v>
      </c>
      <c r="L10" s="161">
        <f t="shared" si="2"/>
        <v>0.63636363636363635</v>
      </c>
      <c r="M10" s="35">
        <f t="shared" si="3"/>
        <v>1.2080536912751677E-2</v>
      </c>
      <c r="N10" s="162">
        <v>1</v>
      </c>
    </row>
    <row r="11" spans="1:49" ht="15" thickBot="1" x14ac:dyDescent="0.2">
      <c r="A11" s="180" t="s">
        <v>208</v>
      </c>
      <c r="B11" s="125">
        <v>9</v>
      </c>
      <c r="C11" s="262">
        <v>24</v>
      </c>
      <c r="D11" s="125">
        <v>9</v>
      </c>
      <c r="E11" s="262">
        <v>24</v>
      </c>
      <c r="F11" s="22">
        <f t="shared" si="0"/>
        <v>0</v>
      </c>
      <c r="G11" s="33">
        <f t="shared" si="0"/>
        <v>0</v>
      </c>
      <c r="H11" s="125">
        <v>9</v>
      </c>
      <c r="I11" s="262">
        <v>23</v>
      </c>
      <c r="J11" s="22">
        <f t="shared" si="1"/>
        <v>0</v>
      </c>
      <c r="K11" s="34">
        <f t="shared" si="1"/>
        <v>1</v>
      </c>
      <c r="L11" s="161">
        <f t="shared" si="2"/>
        <v>4.3478260869565216E-2</v>
      </c>
      <c r="M11" s="35">
        <f t="shared" si="3"/>
        <v>1.6107382550335572E-2</v>
      </c>
      <c r="N11" s="162">
        <v>1</v>
      </c>
    </row>
    <row r="12" spans="1:49" ht="15" thickBot="1" x14ac:dyDescent="0.2">
      <c r="A12" s="179" t="s">
        <v>141</v>
      </c>
      <c r="B12" s="125">
        <v>7</v>
      </c>
      <c r="C12" s="262">
        <v>7</v>
      </c>
      <c r="D12" s="125">
        <v>8</v>
      </c>
      <c r="E12" s="262">
        <v>8</v>
      </c>
      <c r="F12" s="22">
        <f t="shared" si="0"/>
        <v>-1</v>
      </c>
      <c r="G12" s="33">
        <f t="shared" si="0"/>
        <v>-1</v>
      </c>
      <c r="H12" s="125">
        <v>6</v>
      </c>
      <c r="I12" s="262">
        <v>6</v>
      </c>
      <c r="J12" s="22">
        <f t="shared" si="1"/>
        <v>1</v>
      </c>
      <c r="K12" s="34">
        <f t="shared" si="1"/>
        <v>1</v>
      </c>
      <c r="L12" s="161">
        <f t="shared" si="2"/>
        <v>0.16666666666666666</v>
      </c>
      <c r="M12" s="35">
        <f t="shared" si="3"/>
        <v>4.6979865771812077E-3</v>
      </c>
      <c r="N12" s="162">
        <v>1</v>
      </c>
    </row>
    <row r="13" spans="1:49" ht="15" thickBot="1" x14ac:dyDescent="0.2">
      <c r="A13" s="179" t="s">
        <v>142</v>
      </c>
      <c r="B13" s="125" t="s">
        <v>217</v>
      </c>
      <c r="C13" s="262" t="s">
        <v>217</v>
      </c>
      <c r="D13" s="125">
        <v>0</v>
      </c>
      <c r="E13" s="262">
        <v>0</v>
      </c>
      <c r="F13" s="22">
        <f t="shared" si="0"/>
        <v>0</v>
      </c>
      <c r="G13" s="36">
        <f t="shared" si="0"/>
        <v>0</v>
      </c>
      <c r="H13" s="125">
        <v>0</v>
      </c>
      <c r="I13" s="262">
        <v>0</v>
      </c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5" thickBot="1" x14ac:dyDescent="0.2">
      <c r="A14" s="179" t="s">
        <v>143</v>
      </c>
      <c r="B14" s="125">
        <v>10</v>
      </c>
      <c r="C14" s="262">
        <v>14</v>
      </c>
      <c r="D14" s="125">
        <v>12</v>
      </c>
      <c r="E14" s="262">
        <v>16</v>
      </c>
      <c r="F14" s="22">
        <f t="shared" si="0"/>
        <v>-2</v>
      </c>
      <c r="G14" s="33">
        <f t="shared" si="0"/>
        <v>-2</v>
      </c>
      <c r="H14" s="125">
        <v>5</v>
      </c>
      <c r="I14" s="262">
        <v>7</v>
      </c>
      <c r="J14" s="22">
        <f t="shared" si="1"/>
        <v>5</v>
      </c>
      <c r="K14" s="34">
        <f t="shared" si="1"/>
        <v>7</v>
      </c>
      <c r="L14" s="161">
        <f t="shared" si="2"/>
        <v>1</v>
      </c>
      <c r="M14" s="35">
        <f t="shared" si="3"/>
        <v>9.3959731543624154E-3</v>
      </c>
      <c r="N14" s="162">
        <v>1</v>
      </c>
    </row>
    <row r="15" spans="1:49" ht="15" thickBot="1" x14ac:dyDescent="0.2">
      <c r="A15" s="179" t="s">
        <v>144</v>
      </c>
      <c r="B15" s="125">
        <v>216</v>
      </c>
      <c r="C15" s="262">
        <v>265</v>
      </c>
      <c r="D15" s="125">
        <v>216</v>
      </c>
      <c r="E15" s="262">
        <v>264</v>
      </c>
      <c r="F15" s="22">
        <f t="shared" si="0"/>
        <v>0</v>
      </c>
      <c r="G15" s="33">
        <f t="shared" si="0"/>
        <v>1</v>
      </c>
      <c r="H15" s="125">
        <v>202</v>
      </c>
      <c r="I15" s="262">
        <v>246</v>
      </c>
      <c r="J15" s="22">
        <f t="shared" si="1"/>
        <v>14</v>
      </c>
      <c r="K15" s="34">
        <f t="shared" si="1"/>
        <v>19</v>
      </c>
      <c r="L15" s="161">
        <f t="shared" si="2"/>
        <v>7.7235772357723581E-2</v>
      </c>
      <c r="M15" s="35">
        <f t="shared" si="3"/>
        <v>0.17785234899328858</v>
      </c>
      <c r="N15" s="162">
        <v>1</v>
      </c>
    </row>
    <row r="16" spans="1:49" ht="15" thickBot="1" x14ac:dyDescent="0.2">
      <c r="A16" s="179" t="s">
        <v>73</v>
      </c>
      <c r="B16" s="125">
        <v>86</v>
      </c>
      <c r="C16" s="262">
        <v>89</v>
      </c>
      <c r="D16" s="125">
        <v>86</v>
      </c>
      <c r="E16" s="262">
        <v>89</v>
      </c>
      <c r="F16" s="22">
        <f t="shared" si="0"/>
        <v>0</v>
      </c>
      <c r="G16" s="33">
        <f t="shared" si="0"/>
        <v>0</v>
      </c>
      <c r="H16" s="125">
        <v>102</v>
      </c>
      <c r="I16" s="262">
        <v>105</v>
      </c>
      <c r="J16" s="22">
        <f t="shared" si="1"/>
        <v>-16</v>
      </c>
      <c r="K16" s="34">
        <f t="shared" si="1"/>
        <v>-16</v>
      </c>
      <c r="L16" s="161">
        <f t="shared" si="2"/>
        <v>-0.15238095238095239</v>
      </c>
      <c r="M16" s="35">
        <f t="shared" si="3"/>
        <v>5.9731543624161075E-2</v>
      </c>
      <c r="N16" s="162">
        <v>1</v>
      </c>
    </row>
    <row r="17" spans="1:14" ht="15" thickBot="1" x14ac:dyDescent="0.2">
      <c r="A17" s="179" t="s">
        <v>145</v>
      </c>
      <c r="B17" s="125" t="s">
        <v>217</v>
      </c>
      <c r="C17" s="262" t="s">
        <v>217</v>
      </c>
      <c r="D17" s="125">
        <v>0</v>
      </c>
      <c r="E17" s="262">
        <v>0</v>
      </c>
      <c r="F17" s="22">
        <f t="shared" si="0"/>
        <v>0</v>
      </c>
      <c r="G17" s="33">
        <f t="shared" si="0"/>
        <v>0</v>
      </c>
      <c r="H17" s="125">
        <v>0</v>
      </c>
      <c r="I17" s="262">
        <v>0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5" thickBot="1" x14ac:dyDescent="0.2">
      <c r="A18" s="179" t="s">
        <v>211</v>
      </c>
      <c r="B18" s="125">
        <v>1</v>
      </c>
      <c r="C18" s="262">
        <v>2</v>
      </c>
      <c r="D18" s="125">
        <v>1</v>
      </c>
      <c r="E18" s="262">
        <v>2</v>
      </c>
      <c r="F18" s="22">
        <f t="shared" si="0"/>
        <v>0</v>
      </c>
      <c r="G18" s="33">
        <f t="shared" si="0"/>
        <v>0</v>
      </c>
      <c r="H18" s="125" t="s">
        <v>217</v>
      </c>
      <c r="I18" s="262" t="s">
        <v>217</v>
      </c>
      <c r="J18" s="22">
        <f t="shared" si="1"/>
        <v>1</v>
      </c>
      <c r="K18" s="34">
        <f t="shared" si="1"/>
        <v>2</v>
      </c>
      <c r="L18" s="161">
        <f t="shared" si="2"/>
        <v>0</v>
      </c>
      <c r="M18" s="35">
        <f t="shared" si="3"/>
        <v>1.3422818791946308E-3</v>
      </c>
      <c r="N18" s="162">
        <v>2</v>
      </c>
    </row>
    <row r="19" spans="1:14" ht="15" thickBot="1" x14ac:dyDescent="0.2">
      <c r="A19" s="181" t="s">
        <v>146</v>
      </c>
      <c r="B19" s="125">
        <v>1</v>
      </c>
      <c r="C19" s="262">
        <v>1</v>
      </c>
      <c r="D19" s="125">
        <v>1</v>
      </c>
      <c r="E19" s="262">
        <v>1</v>
      </c>
      <c r="F19" s="22">
        <f t="shared" si="0"/>
        <v>0</v>
      </c>
      <c r="G19" s="33">
        <f t="shared" si="0"/>
        <v>0</v>
      </c>
      <c r="H19" s="125">
        <v>1</v>
      </c>
      <c r="I19" s="262">
        <v>1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35">
        <f t="shared" si="3"/>
        <v>6.711409395973154E-4</v>
      </c>
      <c r="N19" s="162">
        <v>2</v>
      </c>
    </row>
    <row r="20" spans="1:14" ht="15" thickBot="1" x14ac:dyDescent="0.2">
      <c r="A20" s="179" t="s">
        <v>147</v>
      </c>
      <c r="B20" s="125">
        <v>2</v>
      </c>
      <c r="C20" s="262">
        <v>2</v>
      </c>
      <c r="D20" s="125">
        <v>2</v>
      </c>
      <c r="E20" s="262">
        <v>2</v>
      </c>
      <c r="F20" s="22">
        <f t="shared" ref="F20:G55" si="4">B20-D20</f>
        <v>0</v>
      </c>
      <c r="G20" s="33">
        <f t="shared" si="4"/>
        <v>0</v>
      </c>
      <c r="H20" s="125">
        <v>2</v>
      </c>
      <c r="I20" s="262">
        <v>2</v>
      </c>
      <c r="J20" s="22">
        <f t="shared" ref="J20:K55" si="5">B20-H20</f>
        <v>0</v>
      </c>
      <c r="K20" s="34">
        <f t="shared" si="5"/>
        <v>0</v>
      </c>
      <c r="L20" s="161">
        <f t="shared" si="2"/>
        <v>0</v>
      </c>
      <c r="M20" s="35">
        <f t="shared" si="3"/>
        <v>1.3422818791946308E-3</v>
      </c>
      <c r="N20" s="162">
        <v>2</v>
      </c>
    </row>
    <row r="21" spans="1:14" ht="15" thickBot="1" x14ac:dyDescent="0.2">
      <c r="A21" s="179" t="s">
        <v>148</v>
      </c>
      <c r="B21" s="125" t="s">
        <v>217</v>
      </c>
      <c r="C21" s="262" t="s">
        <v>217</v>
      </c>
      <c r="D21" s="125">
        <v>0</v>
      </c>
      <c r="E21" s="262">
        <v>0</v>
      </c>
      <c r="F21" s="22">
        <f t="shared" si="4"/>
        <v>0</v>
      </c>
      <c r="G21" s="33">
        <f t="shared" si="4"/>
        <v>0</v>
      </c>
      <c r="H21" s="125">
        <v>0</v>
      </c>
      <c r="I21" s="262">
        <v>0</v>
      </c>
      <c r="J21" s="22">
        <f t="shared" si="5"/>
        <v>0</v>
      </c>
      <c r="K21" s="34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5" thickBot="1" x14ac:dyDescent="0.2">
      <c r="A22" s="179" t="s">
        <v>149</v>
      </c>
      <c r="B22" s="125">
        <v>1</v>
      </c>
      <c r="C22" s="262">
        <v>1</v>
      </c>
      <c r="D22" s="125">
        <v>1</v>
      </c>
      <c r="E22" s="262">
        <v>1</v>
      </c>
      <c r="F22" s="22">
        <f t="shared" si="4"/>
        <v>0</v>
      </c>
      <c r="G22" s="33">
        <f t="shared" si="4"/>
        <v>0</v>
      </c>
      <c r="H22" s="125">
        <v>1</v>
      </c>
      <c r="I22" s="262">
        <v>1</v>
      </c>
      <c r="J22" s="22">
        <f t="shared" si="5"/>
        <v>0</v>
      </c>
      <c r="K22" s="34">
        <f t="shared" si="5"/>
        <v>0</v>
      </c>
      <c r="L22" s="161">
        <f t="shared" si="2"/>
        <v>0</v>
      </c>
      <c r="M22" s="35">
        <f t="shared" si="3"/>
        <v>6.711409395973154E-4</v>
      </c>
      <c r="N22" s="162">
        <v>3</v>
      </c>
    </row>
    <row r="23" spans="1:14" ht="15" thickBot="1" x14ac:dyDescent="0.2">
      <c r="A23" s="179" t="s">
        <v>150</v>
      </c>
      <c r="B23" s="125">
        <v>13</v>
      </c>
      <c r="C23" s="262">
        <v>13</v>
      </c>
      <c r="D23" s="125">
        <v>13</v>
      </c>
      <c r="E23" s="262">
        <v>13</v>
      </c>
      <c r="F23" s="22">
        <f t="shared" si="4"/>
        <v>0</v>
      </c>
      <c r="G23" s="33">
        <f t="shared" si="4"/>
        <v>0</v>
      </c>
      <c r="H23" s="125">
        <v>11</v>
      </c>
      <c r="I23" s="262">
        <v>11</v>
      </c>
      <c r="J23" s="22">
        <f t="shared" si="5"/>
        <v>2</v>
      </c>
      <c r="K23" s="34">
        <f t="shared" si="5"/>
        <v>2</v>
      </c>
      <c r="L23" s="161">
        <f t="shared" si="2"/>
        <v>0.18181818181818182</v>
      </c>
      <c r="M23" s="35">
        <f t="shared" si="3"/>
        <v>8.7248322147650999E-3</v>
      </c>
      <c r="N23" s="162">
        <v>1</v>
      </c>
    </row>
    <row r="24" spans="1:14" ht="15" thickBot="1" x14ac:dyDescent="0.2">
      <c r="A24" s="181" t="s">
        <v>151</v>
      </c>
      <c r="B24" s="125">
        <v>82</v>
      </c>
      <c r="C24" s="262">
        <v>82</v>
      </c>
      <c r="D24" s="125">
        <v>81</v>
      </c>
      <c r="E24" s="262">
        <v>81</v>
      </c>
      <c r="F24" s="22">
        <f t="shared" si="4"/>
        <v>1</v>
      </c>
      <c r="G24" s="33">
        <f t="shared" si="4"/>
        <v>1</v>
      </c>
      <c r="H24" s="125">
        <v>71</v>
      </c>
      <c r="I24" s="262">
        <v>71</v>
      </c>
      <c r="J24" s="22">
        <f t="shared" si="5"/>
        <v>11</v>
      </c>
      <c r="K24" s="34">
        <f t="shared" si="5"/>
        <v>11</v>
      </c>
      <c r="L24" s="161">
        <f t="shared" si="2"/>
        <v>0.15492957746478872</v>
      </c>
      <c r="M24" s="35">
        <f t="shared" si="3"/>
        <v>5.5033557046979868E-2</v>
      </c>
      <c r="N24" s="162">
        <v>1</v>
      </c>
    </row>
    <row r="25" spans="1:14" ht="15" thickBot="1" x14ac:dyDescent="0.2">
      <c r="A25" s="179" t="s">
        <v>152</v>
      </c>
      <c r="B25" s="125">
        <v>1</v>
      </c>
      <c r="C25" s="262">
        <v>1</v>
      </c>
      <c r="D25" s="125">
        <v>1</v>
      </c>
      <c r="E25" s="262">
        <v>1</v>
      </c>
      <c r="F25" s="22">
        <f t="shared" si="4"/>
        <v>0</v>
      </c>
      <c r="G25" s="33">
        <f t="shared" si="4"/>
        <v>0</v>
      </c>
      <c r="H25" s="125">
        <v>1</v>
      </c>
      <c r="I25" s="262">
        <v>1</v>
      </c>
      <c r="J25" s="22">
        <f t="shared" si="5"/>
        <v>0</v>
      </c>
      <c r="K25" s="34">
        <f t="shared" si="5"/>
        <v>0</v>
      </c>
      <c r="L25" s="161">
        <f t="shared" si="2"/>
        <v>0</v>
      </c>
      <c r="M25" s="35">
        <f t="shared" si="3"/>
        <v>6.711409395973154E-4</v>
      </c>
      <c r="N25" s="162">
        <v>1</v>
      </c>
    </row>
    <row r="26" spans="1:14" ht="15" thickBot="1" x14ac:dyDescent="0.2">
      <c r="A26" s="179" t="s">
        <v>153</v>
      </c>
      <c r="B26" s="125" t="s">
        <v>217</v>
      </c>
      <c r="C26" s="262" t="s">
        <v>217</v>
      </c>
      <c r="D26" s="125">
        <v>0</v>
      </c>
      <c r="E26" s="262">
        <v>0</v>
      </c>
      <c r="F26" s="22">
        <f t="shared" si="4"/>
        <v>0</v>
      </c>
      <c r="G26" s="33">
        <f t="shared" si="4"/>
        <v>0</v>
      </c>
      <c r="H26" s="125">
        <v>0</v>
      </c>
      <c r="I26" s="262">
        <v>0</v>
      </c>
      <c r="J26" s="22">
        <f t="shared" si="5"/>
        <v>0</v>
      </c>
      <c r="K26" s="34">
        <f t="shared" si="5"/>
        <v>0</v>
      </c>
      <c r="L26" s="161">
        <f t="shared" si="2"/>
        <v>0</v>
      </c>
      <c r="M26" s="35">
        <f t="shared" si="3"/>
        <v>0</v>
      </c>
      <c r="N26" s="162">
        <v>2</v>
      </c>
    </row>
    <row r="27" spans="1:14" ht="15" thickBot="1" x14ac:dyDescent="0.2">
      <c r="A27" s="179" t="s">
        <v>68</v>
      </c>
      <c r="B27" s="125">
        <v>1</v>
      </c>
      <c r="C27" s="262">
        <v>1</v>
      </c>
      <c r="D27" s="125">
        <v>1</v>
      </c>
      <c r="E27" s="262">
        <v>1</v>
      </c>
      <c r="F27" s="22">
        <f t="shared" si="4"/>
        <v>0</v>
      </c>
      <c r="G27" s="33">
        <f t="shared" si="4"/>
        <v>0</v>
      </c>
      <c r="H27" s="125">
        <v>1</v>
      </c>
      <c r="I27" s="262">
        <v>1</v>
      </c>
      <c r="J27" s="22">
        <f t="shared" si="5"/>
        <v>0</v>
      </c>
      <c r="K27" s="34">
        <f t="shared" si="5"/>
        <v>0</v>
      </c>
      <c r="L27" s="161">
        <f t="shared" si="2"/>
        <v>0</v>
      </c>
      <c r="M27" s="35">
        <f t="shared" si="3"/>
        <v>6.711409395973154E-4</v>
      </c>
      <c r="N27" s="162">
        <v>4</v>
      </c>
    </row>
    <row r="28" spans="1:14" ht="15" thickBot="1" x14ac:dyDescent="0.2">
      <c r="A28" s="179" t="s">
        <v>154</v>
      </c>
      <c r="B28" s="125">
        <v>5</v>
      </c>
      <c r="C28" s="262">
        <v>5</v>
      </c>
      <c r="D28" s="125">
        <v>5</v>
      </c>
      <c r="E28" s="262">
        <v>5</v>
      </c>
      <c r="F28" s="22">
        <f t="shared" si="4"/>
        <v>0</v>
      </c>
      <c r="G28" s="33">
        <f t="shared" si="4"/>
        <v>0</v>
      </c>
      <c r="H28" s="125">
        <v>6</v>
      </c>
      <c r="I28" s="262">
        <v>6</v>
      </c>
      <c r="J28" s="22">
        <f t="shared" si="5"/>
        <v>-1</v>
      </c>
      <c r="K28" s="34">
        <f t="shared" si="5"/>
        <v>-1</v>
      </c>
      <c r="L28" s="161">
        <f t="shared" si="2"/>
        <v>-0.16666666666666666</v>
      </c>
      <c r="M28" s="35">
        <f t="shared" si="3"/>
        <v>3.3557046979865771E-3</v>
      </c>
      <c r="N28" s="162">
        <v>1</v>
      </c>
    </row>
    <row r="29" spans="1:14" ht="15" thickBot="1" x14ac:dyDescent="0.2">
      <c r="A29" s="179" t="s">
        <v>155</v>
      </c>
      <c r="B29" s="125">
        <v>111</v>
      </c>
      <c r="C29" s="262">
        <v>122</v>
      </c>
      <c r="D29" s="125">
        <v>111</v>
      </c>
      <c r="E29" s="262">
        <v>122</v>
      </c>
      <c r="F29" s="22">
        <f t="shared" si="4"/>
        <v>0</v>
      </c>
      <c r="G29" s="33">
        <f t="shared" si="4"/>
        <v>0</v>
      </c>
      <c r="H29" s="125">
        <v>111</v>
      </c>
      <c r="I29" s="262">
        <v>125</v>
      </c>
      <c r="J29" s="22">
        <f t="shared" si="5"/>
        <v>0</v>
      </c>
      <c r="K29" s="34">
        <f t="shared" si="5"/>
        <v>-3</v>
      </c>
      <c r="L29" s="161">
        <f t="shared" si="2"/>
        <v>-2.4E-2</v>
      </c>
      <c r="M29" s="35">
        <f t="shared" si="3"/>
        <v>8.1879194630872482E-2</v>
      </c>
      <c r="N29" s="162">
        <v>1</v>
      </c>
    </row>
    <row r="30" spans="1:14" ht="15" thickBot="1" x14ac:dyDescent="0.2">
      <c r="A30" s="179" t="s">
        <v>156</v>
      </c>
      <c r="B30" s="125">
        <v>5</v>
      </c>
      <c r="C30" s="262">
        <v>5</v>
      </c>
      <c r="D30" s="125">
        <v>5</v>
      </c>
      <c r="E30" s="262">
        <v>5</v>
      </c>
      <c r="F30" s="22">
        <f t="shared" si="4"/>
        <v>0</v>
      </c>
      <c r="G30" s="33">
        <f t="shared" si="4"/>
        <v>0</v>
      </c>
      <c r="H30" s="125">
        <v>5</v>
      </c>
      <c r="I30" s="262">
        <v>5</v>
      </c>
      <c r="J30" s="22">
        <f t="shared" si="5"/>
        <v>0</v>
      </c>
      <c r="K30" s="34">
        <f t="shared" si="5"/>
        <v>0</v>
      </c>
      <c r="L30" s="161">
        <f t="shared" si="2"/>
        <v>0</v>
      </c>
      <c r="M30" s="35">
        <f t="shared" si="3"/>
        <v>3.3557046979865771E-3</v>
      </c>
      <c r="N30" s="162">
        <v>1</v>
      </c>
    </row>
    <row r="31" spans="1:14" ht="15" thickBot="1" x14ac:dyDescent="0.2">
      <c r="A31" s="179" t="s">
        <v>157</v>
      </c>
      <c r="B31" s="125" t="s">
        <v>217</v>
      </c>
      <c r="C31" s="262" t="s">
        <v>217</v>
      </c>
      <c r="D31" s="125">
        <v>0</v>
      </c>
      <c r="E31" s="262">
        <v>0</v>
      </c>
      <c r="F31" s="22">
        <f t="shared" si="4"/>
        <v>0</v>
      </c>
      <c r="G31" s="33">
        <f t="shared" si="4"/>
        <v>0</v>
      </c>
      <c r="H31" s="125">
        <v>1</v>
      </c>
      <c r="I31" s="262">
        <v>1</v>
      </c>
      <c r="J31" s="22">
        <f t="shared" si="5"/>
        <v>-1</v>
      </c>
      <c r="K31" s="34">
        <f t="shared" si="5"/>
        <v>-1</v>
      </c>
      <c r="L31" s="161">
        <f t="shared" si="2"/>
        <v>-1</v>
      </c>
      <c r="M31" s="35">
        <f t="shared" si="3"/>
        <v>0</v>
      </c>
      <c r="N31" s="162">
        <v>5</v>
      </c>
    </row>
    <row r="32" spans="1:14" ht="15" thickBot="1" x14ac:dyDescent="0.2">
      <c r="A32" s="179" t="s">
        <v>158</v>
      </c>
      <c r="B32" s="125" t="s">
        <v>217</v>
      </c>
      <c r="C32" s="262" t="s">
        <v>217</v>
      </c>
      <c r="D32" s="125">
        <v>0</v>
      </c>
      <c r="E32" s="262">
        <v>0</v>
      </c>
      <c r="F32" s="22">
        <f t="shared" si="4"/>
        <v>0</v>
      </c>
      <c r="G32" s="33">
        <f t="shared" si="4"/>
        <v>0</v>
      </c>
      <c r="H32" s="125">
        <v>0</v>
      </c>
      <c r="I32" s="262">
        <v>0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0</v>
      </c>
      <c r="N32" s="162">
        <v>1</v>
      </c>
    </row>
    <row r="33" spans="1:14" ht="15" thickBot="1" x14ac:dyDescent="0.2">
      <c r="A33" s="179" t="s">
        <v>159</v>
      </c>
      <c r="B33" s="125">
        <v>4</v>
      </c>
      <c r="C33" s="262">
        <v>10</v>
      </c>
      <c r="D33" s="125">
        <v>4</v>
      </c>
      <c r="E33" s="262">
        <v>10</v>
      </c>
      <c r="F33" s="22">
        <f t="shared" si="4"/>
        <v>0</v>
      </c>
      <c r="G33" s="33">
        <f t="shared" si="4"/>
        <v>0</v>
      </c>
      <c r="H33" s="125">
        <v>7</v>
      </c>
      <c r="I33" s="262">
        <v>16</v>
      </c>
      <c r="J33" s="22">
        <f t="shared" si="5"/>
        <v>-3</v>
      </c>
      <c r="K33" s="34">
        <f t="shared" si="5"/>
        <v>-6</v>
      </c>
      <c r="L33" s="161">
        <f t="shared" si="2"/>
        <v>-0.375</v>
      </c>
      <c r="M33" s="35">
        <f t="shared" si="3"/>
        <v>6.7114093959731542E-3</v>
      </c>
      <c r="N33" s="162">
        <v>1</v>
      </c>
    </row>
    <row r="34" spans="1:14" ht="15" thickBot="1" x14ac:dyDescent="0.2">
      <c r="A34" s="180" t="s">
        <v>160</v>
      </c>
      <c r="B34" s="125">
        <v>1</v>
      </c>
      <c r="C34" s="262">
        <v>1</v>
      </c>
      <c r="D34" s="125">
        <v>1</v>
      </c>
      <c r="E34" s="262">
        <v>1</v>
      </c>
      <c r="F34" s="22">
        <f t="shared" si="4"/>
        <v>0</v>
      </c>
      <c r="G34" s="33">
        <f t="shared" si="4"/>
        <v>0</v>
      </c>
      <c r="H34" s="125">
        <v>1</v>
      </c>
      <c r="I34" s="262">
        <v>1</v>
      </c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6.711409395973154E-4</v>
      </c>
      <c r="N34" s="162">
        <v>6</v>
      </c>
    </row>
    <row r="35" spans="1:14" ht="15" thickBot="1" x14ac:dyDescent="0.2">
      <c r="A35" s="181" t="s">
        <v>161</v>
      </c>
      <c r="B35" s="125" t="s">
        <v>217</v>
      </c>
      <c r="C35" s="262" t="s">
        <v>217</v>
      </c>
      <c r="D35" s="125">
        <v>0</v>
      </c>
      <c r="E35" s="262">
        <v>0</v>
      </c>
      <c r="F35" s="22">
        <f t="shared" si="4"/>
        <v>0</v>
      </c>
      <c r="G35" s="33">
        <f t="shared" si="4"/>
        <v>0</v>
      </c>
      <c r="H35" s="125">
        <v>0</v>
      </c>
      <c r="I35" s="262">
        <v>0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5" thickBot="1" x14ac:dyDescent="0.2">
      <c r="A36" s="179" t="s">
        <v>162</v>
      </c>
      <c r="B36" s="125">
        <v>22</v>
      </c>
      <c r="C36" s="262">
        <v>36</v>
      </c>
      <c r="D36" s="125">
        <v>23</v>
      </c>
      <c r="E36" s="262">
        <v>36</v>
      </c>
      <c r="F36" s="22">
        <f t="shared" si="4"/>
        <v>-1</v>
      </c>
      <c r="G36" s="33">
        <f t="shared" si="4"/>
        <v>0</v>
      </c>
      <c r="H36" s="125">
        <v>23</v>
      </c>
      <c r="I36" s="262">
        <v>36</v>
      </c>
      <c r="J36" s="22">
        <f t="shared" si="5"/>
        <v>-1</v>
      </c>
      <c r="K36" s="34">
        <f t="shared" si="5"/>
        <v>0</v>
      </c>
      <c r="L36" s="161">
        <f t="shared" si="2"/>
        <v>0</v>
      </c>
      <c r="M36" s="35">
        <f t="shared" si="3"/>
        <v>2.4161073825503355E-2</v>
      </c>
      <c r="N36" s="162">
        <v>1</v>
      </c>
    </row>
    <row r="37" spans="1:14" ht="15" thickBot="1" x14ac:dyDescent="0.2">
      <c r="A37" s="179" t="s">
        <v>163</v>
      </c>
      <c r="B37" s="125">
        <v>1</v>
      </c>
      <c r="C37" s="262">
        <v>5</v>
      </c>
      <c r="D37" s="125">
        <v>0</v>
      </c>
      <c r="E37" s="262">
        <v>4</v>
      </c>
      <c r="F37" s="22">
        <f t="shared" si="4"/>
        <v>1</v>
      </c>
      <c r="G37" s="33">
        <f t="shared" si="4"/>
        <v>1</v>
      </c>
      <c r="H37" s="125">
        <v>1</v>
      </c>
      <c r="I37" s="262">
        <v>5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3.3557046979865771E-3</v>
      </c>
      <c r="N37" s="162">
        <v>5</v>
      </c>
    </row>
    <row r="38" spans="1:14" ht="15" thickBot="1" x14ac:dyDescent="0.2">
      <c r="A38" s="179" t="s">
        <v>164</v>
      </c>
      <c r="B38" s="125">
        <v>2</v>
      </c>
      <c r="C38" s="262">
        <v>2</v>
      </c>
      <c r="D38" s="125">
        <v>2</v>
      </c>
      <c r="E38" s="262">
        <v>2</v>
      </c>
      <c r="F38" s="22">
        <f t="shared" si="4"/>
        <v>0</v>
      </c>
      <c r="G38" s="33">
        <f t="shared" si="4"/>
        <v>0</v>
      </c>
      <c r="H38" s="125">
        <v>3</v>
      </c>
      <c r="I38" s="262">
        <v>3</v>
      </c>
      <c r="J38" s="22">
        <f t="shared" si="5"/>
        <v>-1</v>
      </c>
      <c r="K38" s="34">
        <f t="shared" si="5"/>
        <v>-1</v>
      </c>
      <c r="L38" s="161">
        <f t="shared" si="2"/>
        <v>-0.33333333333333331</v>
      </c>
      <c r="M38" s="35">
        <f t="shared" si="3"/>
        <v>1.3422818791946308E-3</v>
      </c>
      <c r="N38" s="162">
        <v>5</v>
      </c>
    </row>
    <row r="39" spans="1:14" ht="15" thickBot="1" x14ac:dyDescent="0.2">
      <c r="A39" s="182" t="s">
        <v>165</v>
      </c>
      <c r="B39" s="125">
        <v>283</v>
      </c>
      <c r="C39" s="262">
        <v>345</v>
      </c>
      <c r="D39" s="125">
        <v>284</v>
      </c>
      <c r="E39" s="262">
        <v>347</v>
      </c>
      <c r="F39" s="22">
        <f t="shared" si="4"/>
        <v>-1</v>
      </c>
      <c r="G39" s="33">
        <f t="shared" si="4"/>
        <v>-2</v>
      </c>
      <c r="H39" s="125">
        <v>267</v>
      </c>
      <c r="I39" s="262">
        <v>330</v>
      </c>
      <c r="J39" s="22">
        <f t="shared" si="5"/>
        <v>16</v>
      </c>
      <c r="K39" s="34">
        <f t="shared" si="5"/>
        <v>15</v>
      </c>
      <c r="L39" s="161">
        <f t="shared" si="2"/>
        <v>4.5454545454545456E-2</v>
      </c>
      <c r="M39" s="35">
        <f t="shared" si="3"/>
        <v>0.23154362416107382</v>
      </c>
      <c r="N39" s="162">
        <v>1</v>
      </c>
    </row>
    <row r="40" spans="1:14" ht="15" thickBot="1" x14ac:dyDescent="0.2">
      <c r="A40" s="179" t="s">
        <v>166</v>
      </c>
      <c r="B40" s="125" t="s">
        <v>217</v>
      </c>
      <c r="C40" s="262" t="s">
        <v>217</v>
      </c>
      <c r="D40" s="125">
        <v>0</v>
      </c>
      <c r="E40" s="262">
        <v>0</v>
      </c>
      <c r="F40" s="22">
        <f t="shared" si="4"/>
        <v>0</v>
      </c>
      <c r="G40" s="33">
        <f t="shared" si="4"/>
        <v>0</v>
      </c>
      <c r="H40" s="125">
        <v>0</v>
      </c>
      <c r="I40" s="262">
        <v>0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5" thickBot="1" x14ac:dyDescent="0.2">
      <c r="A41" s="183" t="s">
        <v>167</v>
      </c>
      <c r="B41" s="125">
        <v>1</v>
      </c>
      <c r="C41" s="262">
        <v>1</v>
      </c>
      <c r="D41" s="125">
        <v>1</v>
      </c>
      <c r="E41" s="262">
        <v>1</v>
      </c>
      <c r="F41" s="22">
        <f t="shared" si="4"/>
        <v>0</v>
      </c>
      <c r="G41" s="33">
        <f t="shared" si="4"/>
        <v>0</v>
      </c>
      <c r="H41" s="125">
        <v>1</v>
      </c>
      <c r="I41" s="262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6.711409395973154E-4</v>
      </c>
      <c r="N41" s="162">
        <v>2</v>
      </c>
    </row>
    <row r="42" spans="1:14" ht="15" thickBot="1" x14ac:dyDescent="0.2">
      <c r="A42" s="183" t="s">
        <v>168</v>
      </c>
      <c r="B42" s="125" t="s">
        <v>217</v>
      </c>
      <c r="C42" s="262" t="s">
        <v>217</v>
      </c>
      <c r="D42" s="125">
        <v>0</v>
      </c>
      <c r="E42" s="262">
        <v>0</v>
      </c>
      <c r="F42" s="22">
        <f t="shared" si="4"/>
        <v>0</v>
      </c>
      <c r="G42" s="33">
        <f t="shared" si="4"/>
        <v>0</v>
      </c>
      <c r="H42" s="125">
        <v>0</v>
      </c>
      <c r="I42" s="262">
        <v>0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5" thickBot="1" x14ac:dyDescent="0.2">
      <c r="A43" s="183" t="s">
        <v>72</v>
      </c>
      <c r="B43" s="125" t="s">
        <v>217</v>
      </c>
      <c r="C43" s="262" t="s">
        <v>217</v>
      </c>
      <c r="D43" s="125">
        <v>0</v>
      </c>
      <c r="E43" s="262">
        <v>0</v>
      </c>
      <c r="F43" s="22">
        <f t="shared" si="4"/>
        <v>0</v>
      </c>
      <c r="G43" s="33">
        <f t="shared" si="4"/>
        <v>0</v>
      </c>
      <c r="H43" s="125">
        <v>0</v>
      </c>
      <c r="I43" s="262">
        <v>0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5" thickBot="1" x14ac:dyDescent="0.2">
      <c r="A44" s="181" t="s">
        <v>169</v>
      </c>
      <c r="B44" s="125">
        <v>1</v>
      </c>
      <c r="C44" s="262">
        <v>1</v>
      </c>
      <c r="D44" s="125">
        <v>1</v>
      </c>
      <c r="E44" s="262">
        <v>1</v>
      </c>
      <c r="F44" s="22">
        <f t="shared" si="4"/>
        <v>0</v>
      </c>
      <c r="G44" s="33">
        <f t="shared" si="4"/>
        <v>0</v>
      </c>
      <c r="H44" s="125">
        <v>1</v>
      </c>
      <c r="I44" s="262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6.711409395973154E-4</v>
      </c>
      <c r="N44" s="162">
        <v>2</v>
      </c>
    </row>
    <row r="45" spans="1:14" ht="15" thickBot="1" x14ac:dyDescent="0.2">
      <c r="A45" s="179" t="s">
        <v>170</v>
      </c>
      <c r="B45" s="125" t="s">
        <v>217</v>
      </c>
      <c r="C45" s="262" t="s">
        <v>217</v>
      </c>
      <c r="D45" s="125">
        <v>0</v>
      </c>
      <c r="E45" s="262">
        <v>0</v>
      </c>
      <c r="F45" s="22">
        <f t="shared" si="4"/>
        <v>0</v>
      </c>
      <c r="G45" s="33">
        <f t="shared" si="4"/>
        <v>0</v>
      </c>
      <c r="H45" s="125">
        <v>0</v>
      </c>
      <c r="I45" s="262">
        <v>0</v>
      </c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5" thickBot="1" x14ac:dyDescent="0.2">
      <c r="A46" s="181" t="s">
        <v>171</v>
      </c>
      <c r="B46" s="125" t="s">
        <v>217</v>
      </c>
      <c r="C46" s="262" t="s">
        <v>217</v>
      </c>
      <c r="D46" s="125">
        <v>0</v>
      </c>
      <c r="E46" s="262">
        <v>0</v>
      </c>
      <c r="F46" s="22">
        <f t="shared" si="4"/>
        <v>0</v>
      </c>
      <c r="G46" s="33">
        <f t="shared" si="4"/>
        <v>0</v>
      </c>
      <c r="H46" s="125">
        <v>0</v>
      </c>
      <c r="I46" s="262">
        <v>0</v>
      </c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5" thickBot="1" x14ac:dyDescent="0.2">
      <c r="A47" s="179" t="s">
        <v>172</v>
      </c>
      <c r="B47" s="125">
        <v>21</v>
      </c>
      <c r="C47" s="262">
        <v>23</v>
      </c>
      <c r="D47" s="125">
        <v>22</v>
      </c>
      <c r="E47" s="262">
        <v>24</v>
      </c>
      <c r="F47" s="22">
        <f t="shared" si="4"/>
        <v>-1</v>
      </c>
      <c r="G47" s="33">
        <f t="shared" si="4"/>
        <v>-1</v>
      </c>
      <c r="H47" s="125">
        <v>23</v>
      </c>
      <c r="I47" s="262">
        <v>25</v>
      </c>
      <c r="J47" s="22">
        <f t="shared" si="5"/>
        <v>-2</v>
      </c>
      <c r="K47" s="34">
        <f t="shared" si="5"/>
        <v>-2</v>
      </c>
      <c r="L47" s="161">
        <f t="shared" si="2"/>
        <v>-0.08</v>
      </c>
      <c r="M47" s="35">
        <f t="shared" si="3"/>
        <v>1.5436241610738255E-2</v>
      </c>
      <c r="N47" s="162">
        <v>1</v>
      </c>
    </row>
    <row r="48" spans="1:14" ht="15" thickBot="1" x14ac:dyDescent="0.2">
      <c r="A48" s="184" t="s">
        <v>173</v>
      </c>
      <c r="B48" s="125" t="s">
        <v>217</v>
      </c>
      <c r="C48" s="262" t="s">
        <v>217</v>
      </c>
      <c r="D48" s="125">
        <v>0</v>
      </c>
      <c r="E48" s="262">
        <v>0</v>
      </c>
      <c r="F48" s="22">
        <f t="shared" si="4"/>
        <v>0</v>
      </c>
      <c r="G48" s="33">
        <f t="shared" si="4"/>
        <v>0</v>
      </c>
      <c r="H48" s="125">
        <v>1</v>
      </c>
      <c r="I48" s="262">
        <v>1</v>
      </c>
      <c r="J48" s="22">
        <f t="shared" si="5"/>
        <v>-1</v>
      </c>
      <c r="K48" s="34">
        <f t="shared" si="5"/>
        <v>-1</v>
      </c>
      <c r="L48" s="161">
        <f t="shared" si="2"/>
        <v>-1</v>
      </c>
      <c r="M48" s="35">
        <f t="shared" si="3"/>
        <v>0</v>
      </c>
      <c r="N48" s="162">
        <v>3</v>
      </c>
    </row>
    <row r="49" spans="1:35" ht="15" thickBot="1" x14ac:dyDescent="0.2">
      <c r="A49" s="179" t="s">
        <v>174</v>
      </c>
      <c r="B49" s="125">
        <v>4</v>
      </c>
      <c r="C49" s="262">
        <v>4</v>
      </c>
      <c r="D49" s="125">
        <v>4</v>
      </c>
      <c r="E49" s="262">
        <v>4</v>
      </c>
      <c r="F49" s="22">
        <f t="shared" si="4"/>
        <v>0</v>
      </c>
      <c r="G49" s="33">
        <f t="shared" si="4"/>
        <v>0</v>
      </c>
      <c r="H49" s="125">
        <v>7</v>
      </c>
      <c r="I49" s="262">
        <v>7</v>
      </c>
      <c r="J49" s="22">
        <f t="shared" si="5"/>
        <v>-3</v>
      </c>
      <c r="K49" s="34">
        <f t="shared" si="5"/>
        <v>-3</v>
      </c>
      <c r="L49" s="161">
        <f t="shared" si="2"/>
        <v>-0.42857142857142855</v>
      </c>
      <c r="M49" s="35">
        <f t="shared" si="3"/>
        <v>2.6845637583892616E-3</v>
      </c>
      <c r="N49" s="162">
        <v>2</v>
      </c>
    </row>
    <row r="50" spans="1:35" ht="15" thickBot="1" x14ac:dyDescent="0.2">
      <c r="A50" s="179" t="s">
        <v>175</v>
      </c>
      <c r="B50" s="125">
        <v>19</v>
      </c>
      <c r="C50" s="262">
        <v>26</v>
      </c>
      <c r="D50" s="125">
        <v>19</v>
      </c>
      <c r="E50" s="262">
        <v>26</v>
      </c>
      <c r="F50" s="22">
        <f t="shared" si="4"/>
        <v>0</v>
      </c>
      <c r="G50" s="33">
        <f t="shared" si="4"/>
        <v>0</v>
      </c>
      <c r="H50" s="125">
        <v>17</v>
      </c>
      <c r="I50" s="262">
        <v>24</v>
      </c>
      <c r="J50" s="22">
        <f t="shared" si="5"/>
        <v>2</v>
      </c>
      <c r="K50" s="34">
        <f t="shared" si="5"/>
        <v>2</v>
      </c>
      <c r="L50" s="161">
        <f t="shared" si="2"/>
        <v>8.3333333333333329E-2</v>
      </c>
      <c r="M50" s="35">
        <f t="shared" si="3"/>
        <v>1.74496644295302E-2</v>
      </c>
      <c r="N50" s="162">
        <v>4</v>
      </c>
    </row>
    <row r="51" spans="1:35" ht="15" thickBot="1" x14ac:dyDescent="0.2">
      <c r="A51" s="179" t="s">
        <v>176</v>
      </c>
      <c r="B51" s="125" t="s">
        <v>217</v>
      </c>
      <c r="C51" s="262" t="s">
        <v>217</v>
      </c>
      <c r="D51" s="125">
        <v>0</v>
      </c>
      <c r="E51" s="262">
        <v>0</v>
      </c>
      <c r="F51" s="22">
        <f t="shared" si="4"/>
        <v>0</v>
      </c>
      <c r="G51" s="33">
        <f t="shared" si="4"/>
        <v>0</v>
      </c>
      <c r="H51" s="125">
        <v>0</v>
      </c>
      <c r="I51" s="262">
        <v>0</v>
      </c>
      <c r="J51" s="22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5" thickBot="1" x14ac:dyDescent="0.2">
      <c r="A52" s="176" t="s">
        <v>177</v>
      </c>
      <c r="B52" s="125" t="s">
        <v>217</v>
      </c>
      <c r="C52" s="262" t="s">
        <v>217</v>
      </c>
      <c r="D52" s="125">
        <v>0</v>
      </c>
      <c r="E52" s="262">
        <v>0</v>
      </c>
      <c r="F52" s="22">
        <f t="shared" si="4"/>
        <v>0</v>
      </c>
      <c r="G52" s="33">
        <f t="shared" si="4"/>
        <v>0</v>
      </c>
      <c r="H52" s="125">
        <v>0</v>
      </c>
      <c r="I52" s="262">
        <v>0</v>
      </c>
      <c r="J52" s="22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5" thickBot="1" x14ac:dyDescent="0.2">
      <c r="A53" s="179" t="s">
        <v>71</v>
      </c>
      <c r="B53" s="125">
        <v>1</v>
      </c>
      <c r="C53" s="262">
        <v>1</v>
      </c>
      <c r="D53" s="125">
        <v>1</v>
      </c>
      <c r="E53" s="262">
        <v>1</v>
      </c>
      <c r="F53" s="22">
        <f t="shared" si="4"/>
        <v>0</v>
      </c>
      <c r="G53" s="33">
        <f t="shared" si="4"/>
        <v>0</v>
      </c>
      <c r="H53" s="125">
        <v>1</v>
      </c>
      <c r="I53" s="262">
        <v>1</v>
      </c>
      <c r="J53" s="22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6.711409395973154E-4</v>
      </c>
      <c r="N53" s="162">
        <v>5</v>
      </c>
    </row>
    <row r="54" spans="1:35" ht="15" thickBot="1" x14ac:dyDescent="0.2">
      <c r="A54" s="179" t="s">
        <v>178</v>
      </c>
      <c r="B54" s="125">
        <v>157</v>
      </c>
      <c r="C54" s="262">
        <v>174</v>
      </c>
      <c r="D54" s="125">
        <v>153</v>
      </c>
      <c r="E54" s="262">
        <v>169</v>
      </c>
      <c r="F54" s="22">
        <f t="shared" si="4"/>
        <v>4</v>
      </c>
      <c r="G54" s="33">
        <f t="shared" si="4"/>
        <v>5</v>
      </c>
      <c r="H54" s="125">
        <v>137</v>
      </c>
      <c r="I54" s="262">
        <v>151</v>
      </c>
      <c r="J54" s="22">
        <f t="shared" si="5"/>
        <v>20</v>
      </c>
      <c r="K54" s="34">
        <f t="shared" si="5"/>
        <v>23</v>
      </c>
      <c r="L54" s="161">
        <f t="shared" si="2"/>
        <v>0.15231788079470199</v>
      </c>
      <c r="M54" s="35">
        <f t="shared" si="3"/>
        <v>0.11677852348993288</v>
      </c>
      <c r="N54" s="187">
        <v>1</v>
      </c>
    </row>
    <row r="55" spans="1:35" ht="15" thickBot="1" x14ac:dyDescent="0.2">
      <c r="A55" s="188" t="s">
        <v>88</v>
      </c>
      <c r="B55" s="125">
        <v>1</v>
      </c>
      <c r="C55" s="262">
        <v>1</v>
      </c>
      <c r="D55" s="125">
        <v>1</v>
      </c>
      <c r="E55" s="262">
        <v>1</v>
      </c>
      <c r="F55" s="22">
        <f t="shared" si="4"/>
        <v>0</v>
      </c>
      <c r="G55" s="33">
        <f t="shared" si="4"/>
        <v>0</v>
      </c>
      <c r="H55" s="125">
        <v>1</v>
      </c>
      <c r="I55" s="262">
        <v>2</v>
      </c>
      <c r="J55" s="22">
        <f t="shared" si="5"/>
        <v>0</v>
      </c>
      <c r="K55" s="34">
        <f t="shared" si="5"/>
        <v>-1</v>
      </c>
      <c r="L55" s="161">
        <f t="shared" si="2"/>
        <v>-0.5</v>
      </c>
      <c r="M55" s="35">
        <f t="shared" si="3"/>
        <v>6.711409395973154E-4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1211</v>
      </c>
      <c r="C56" s="265">
        <f>SUM(C4:C55)</f>
        <v>1490</v>
      </c>
      <c r="D56" s="226">
        <f>SUM(D4:D55)</f>
        <v>1212</v>
      </c>
      <c r="E56" s="265">
        <f>SUM(E4:E55)</f>
        <v>1491</v>
      </c>
      <c r="F56" s="44">
        <f>B56-D56</f>
        <v>-1</v>
      </c>
      <c r="G56" s="146">
        <f>C56-E56</f>
        <v>-1</v>
      </c>
      <c r="H56" s="43">
        <f>SUM(H4:H55)</f>
        <v>1178</v>
      </c>
      <c r="I56" s="266">
        <f>SUM(I4:I55)</f>
        <v>1458</v>
      </c>
      <c r="J56" s="44">
        <f>B56-H56</f>
        <v>33</v>
      </c>
      <c r="K56" s="146">
        <f>C56-I56</f>
        <v>32</v>
      </c>
      <c r="L56" s="228">
        <f>IF(ISERROR(K56/I56),0,K56/I56)</f>
        <v>2.194787379972565E-2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mergeCells count="52"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1" orientation="portrait" r:id="rId1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4B85-5185-477D-BE58-DB68119687B9}">
  <sheetPr>
    <pageSetUpPr fitToPage="1"/>
  </sheetPr>
  <dimension ref="A1:AW124"/>
  <sheetViews>
    <sheetView topLeftCell="A44" zoomScale="140" zoomScaleNormal="140" workbookViewId="0">
      <selection activeCell="M49" sqref="M49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210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45536</v>
      </c>
      <c r="C2" s="374"/>
      <c r="D2" s="373">
        <v>45505</v>
      </c>
      <c r="E2" s="374"/>
      <c r="F2" s="345" t="s">
        <v>3</v>
      </c>
      <c r="G2" s="346"/>
      <c r="H2" s="373">
        <v>45170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30">
        <v>1</v>
      </c>
      <c r="D4" s="125">
        <v>1</v>
      </c>
      <c r="E4" s="76">
        <v>1</v>
      </c>
      <c r="F4" s="20">
        <f t="shared" ref="F4:G17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6" si="1">B4-H4</f>
        <v>0</v>
      </c>
      <c r="K4" s="28">
        <f t="shared" si="1"/>
        <v>0</v>
      </c>
      <c r="L4" s="161">
        <f>IF(ISERROR(K4/I4),0,K4/I4)</f>
        <v>0</v>
      </c>
      <c r="M4" s="29">
        <f>C4/$C$56</f>
        <v>6.7069081153588194E-4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5">
        <v>1</v>
      </c>
      <c r="C5" s="230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>IF(ISERROR(K5/I5),0,K5/I5)</f>
        <v>0</v>
      </c>
      <c r="M5" s="32">
        <f>C5/$C$56</f>
        <v>1.3413816230717639E-3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21</v>
      </c>
      <c r="AI5" s="163">
        <v>1233</v>
      </c>
      <c r="AJ5" s="164">
        <v>7</v>
      </c>
      <c r="AK5" s="164">
        <v>13</v>
      </c>
      <c r="AL5" s="163">
        <v>1</v>
      </c>
      <c r="AM5" s="163">
        <v>1</v>
      </c>
      <c r="AN5" s="164">
        <v>2</v>
      </c>
      <c r="AO5" s="164">
        <v>27</v>
      </c>
      <c r="AP5" s="163">
        <v>5</v>
      </c>
      <c r="AQ5" s="165">
        <v>212</v>
      </c>
      <c r="AR5" s="164">
        <v>2</v>
      </c>
      <c r="AS5" s="166">
        <v>4</v>
      </c>
      <c r="AT5" s="167">
        <f>AH5+AJ5+AL5+AN5+AP5+AR5</f>
        <v>38</v>
      </c>
      <c r="AU5" s="168">
        <f>AI5+AK5+AM5+AO5+AQ5+AS5+1</f>
        <v>1491</v>
      </c>
      <c r="AV5" s="169">
        <v>748</v>
      </c>
      <c r="AW5" s="170">
        <v>743</v>
      </c>
    </row>
    <row r="6" spans="1:49" ht="15" thickBot="1" x14ac:dyDescent="0.2">
      <c r="A6" s="176" t="s">
        <v>84</v>
      </c>
      <c r="B6" s="125">
        <v>3</v>
      </c>
      <c r="C6" s="230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>IF(ISERROR(K6/I6),0,K6/I6)</f>
        <v>0</v>
      </c>
      <c r="M6" s="35">
        <f>C6/$C$56</f>
        <v>2.012072434607646E-3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0.55263157894736847</v>
      </c>
      <c r="AI6" s="59">
        <f>AI5/AU5</f>
        <v>0.82696177062374243</v>
      </c>
      <c r="AJ6" s="60">
        <f>AJ5/AT5</f>
        <v>0.18421052631578946</v>
      </c>
      <c r="AK6" s="60">
        <f>AK5/AU5</f>
        <v>8.7189805499664659E-3</v>
      </c>
      <c r="AL6" s="59">
        <f>AL5/AT5</f>
        <v>2.6315789473684209E-2</v>
      </c>
      <c r="AM6" s="59">
        <f>AM5/AU5</f>
        <v>6.7069081153588194E-4</v>
      </c>
      <c r="AN6" s="60">
        <f>AN5/AT5</f>
        <v>5.2631578947368418E-2</v>
      </c>
      <c r="AO6" s="60">
        <f>AO5/AU5</f>
        <v>1.8108651911468814E-2</v>
      </c>
      <c r="AP6" s="59">
        <f>AP5/AT5</f>
        <v>0.13157894736842105</v>
      </c>
      <c r="AQ6" s="59">
        <f>AQ5/AU5</f>
        <v>0.14218645204560698</v>
      </c>
      <c r="AR6" s="60">
        <f>AR5/AT5</f>
        <v>5.2631578947368418E-2</v>
      </c>
      <c r="AS6" s="173">
        <f>AS5/AU5</f>
        <v>2.6827632461435278E-3</v>
      </c>
      <c r="AT6" s="174">
        <f>AH6+AJ6+AL6+AN6+AP6+AR6</f>
        <v>1</v>
      </c>
      <c r="AU6" s="175">
        <f>AI6+AK6+AM6+AO6+AQ6+AS6</f>
        <v>0.99932930918846419</v>
      </c>
      <c r="AV6" s="63">
        <f>AV5/AU5</f>
        <v>0.5016767270288397</v>
      </c>
      <c r="AW6" s="64">
        <f>AW5/AU5</f>
        <v>0.4983232729711603</v>
      </c>
    </row>
    <row r="7" spans="1:49" ht="15" thickBot="1" x14ac:dyDescent="0.2">
      <c r="A7" s="179" t="s">
        <v>137</v>
      </c>
      <c r="B7" s="125">
        <v>2</v>
      </c>
      <c r="C7" s="230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ref="L7:L55" si="2">IF(ISERROR(K7/I7),0,K7/I7)</f>
        <v>0</v>
      </c>
      <c r="M7" s="35">
        <f t="shared" ref="M7:M55" si="3">C7/$C$56</f>
        <v>1.3413816230717639E-3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5" thickBot="1" x14ac:dyDescent="0.2">
      <c r="A8" s="179" t="s">
        <v>193</v>
      </c>
      <c r="B8" s="125"/>
      <c r="C8" s="230"/>
      <c r="D8" s="93"/>
      <c r="E8" s="73"/>
      <c r="F8" s="22">
        <f t="shared" si="0"/>
        <v>0</v>
      </c>
      <c r="G8" s="33">
        <f t="shared" si="0"/>
        <v>0</v>
      </c>
      <c r="H8" s="93">
        <v>1</v>
      </c>
      <c r="I8" s="73">
        <v>1</v>
      </c>
      <c r="J8" s="22">
        <f t="shared" si="1"/>
        <v>-1</v>
      </c>
      <c r="K8" s="34">
        <f t="shared" si="1"/>
        <v>-1</v>
      </c>
      <c r="L8" s="161">
        <f t="shared" si="2"/>
        <v>-1</v>
      </c>
      <c r="M8" s="35">
        <f t="shared" si="3"/>
        <v>0</v>
      </c>
      <c r="N8" s="162">
        <v>5</v>
      </c>
      <c r="Q8" s="177"/>
      <c r="R8" s="178"/>
      <c r="AH8" s="177">
        <f>COUNTIF($N$4:$N$55,1)</f>
        <v>21</v>
      </c>
      <c r="AI8" s="178"/>
      <c r="AJ8" s="177">
        <f>COUNTIF($N$4:$N$55,2)</f>
        <v>14</v>
      </c>
    </row>
    <row r="9" spans="1:49" ht="15" thickBot="1" x14ac:dyDescent="0.2">
      <c r="A9" s="179" t="s">
        <v>138</v>
      </c>
      <c r="B9" s="125">
        <v>118</v>
      </c>
      <c r="C9" s="230">
        <v>203</v>
      </c>
      <c r="D9" s="93">
        <v>118</v>
      </c>
      <c r="E9" s="73">
        <v>203</v>
      </c>
      <c r="F9" s="22">
        <f t="shared" si="0"/>
        <v>0</v>
      </c>
      <c r="G9" s="33">
        <f t="shared" si="0"/>
        <v>0</v>
      </c>
      <c r="H9" s="93">
        <v>131</v>
      </c>
      <c r="I9" s="73">
        <v>220</v>
      </c>
      <c r="J9" s="22">
        <f t="shared" si="1"/>
        <v>-13</v>
      </c>
      <c r="K9" s="34">
        <f t="shared" si="1"/>
        <v>-17</v>
      </c>
      <c r="L9" s="161">
        <f t="shared" si="2"/>
        <v>-7.7272727272727271E-2</v>
      </c>
      <c r="M9" s="35">
        <f t="shared" si="3"/>
        <v>0.13615023474178403</v>
      </c>
      <c r="N9" s="162">
        <v>5</v>
      </c>
      <c r="P9" s="127"/>
      <c r="Q9" s="177"/>
    </row>
    <row r="10" spans="1:49" ht="15" thickBot="1" x14ac:dyDescent="0.2">
      <c r="A10" s="179" t="s">
        <v>139</v>
      </c>
      <c r="B10" s="125">
        <v>18</v>
      </c>
      <c r="C10" s="230">
        <v>18</v>
      </c>
      <c r="D10" s="22">
        <v>17</v>
      </c>
      <c r="E10" s="73">
        <v>17</v>
      </c>
      <c r="F10" s="22">
        <f t="shared" si="0"/>
        <v>1</v>
      </c>
      <c r="G10" s="33">
        <f t="shared" si="0"/>
        <v>1</v>
      </c>
      <c r="H10" s="22">
        <v>12</v>
      </c>
      <c r="I10" s="73">
        <v>12</v>
      </c>
      <c r="J10" s="22">
        <f t="shared" si="1"/>
        <v>6</v>
      </c>
      <c r="K10" s="34">
        <f t="shared" si="1"/>
        <v>6</v>
      </c>
      <c r="L10" s="161">
        <f t="shared" si="2"/>
        <v>0.5</v>
      </c>
      <c r="M10" s="35">
        <f t="shared" si="3"/>
        <v>1.2072434607645875E-2</v>
      </c>
      <c r="N10" s="162">
        <v>1</v>
      </c>
    </row>
    <row r="11" spans="1:49" ht="15" thickBot="1" x14ac:dyDescent="0.2">
      <c r="A11" s="180" t="s">
        <v>208</v>
      </c>
      <c r="B11" s="125">
        <v>9</v>
      </c>
      <c r="C11" s="230">
        <v>24</v>
      </c>
      <c r="D11" s="93">
        <v>9</v>
      </c>
      <c r="E11" s="73">
        <v>24</v>
      </c>
      <c r="F11" s="22">
        <f t="shared" si="0"/>
        <v>0</v>
      </c>
      <c r="G11" s="33">
        <f t="shared" si="0"/>
        <v>0</v>
      </c>
      <c r="H11" s="93">
        <v>9</v>
      </c>
      <c r="I11" s="73">
        <v>23</v>
      </c>
      <c r="J11" s="22">
        <f t="shared" si="1"/>
        <v>0</v>
      </c>
      <c r="K11" s="34">
        <f t="shared" si="1"/>
        <v>1</v>
      </c>
      <c r="L11" s="161">
        <f t="shared" si="2"/>
        <v>4.3478260869565216E-2</v>
      </c>
      <c r="M11" s="35">
        <f t="shared" si="3"/>
        <v>1.6096579476861168E-2</v>
      </c>
      <c r="N11" s="162">
        <v>1</v>
      </c>
    </row>
    <row r="12" spans="1:49" ht="15" thickBot="1" x14ac:dyDescent="0.2">
      <c r="A12" s="179" t="s">
        <v>141</v>
      </c>
      <c r="B12" s="125">
        <v>8</v>
      </c>
      <c r="C12" s="230">
        <v>8</v>
      </c>
      <c r="D12" s="93">
        <v>8</v>
      </c>
      <c r="E12" s="73">
        <v>8</v>
      </c>
      <c r="F12" s="22">
        <f t="shared" si="0"/>
        <v>0</v>
      </c>
      <c r="G12" s="33">
        <f t="shared" si="0"/>
        <v>0</v>
      </c>
      <c r="H12" s="93">
        <v>8</v>
      </c>
      <c r="I12" s="73">
        <v>8</v>
      </c>
      <c r="J12" s="22">
        <f t="shared" si="1"/>
        <v>0</v>
      </c>
      <c r="K12" s="34">
        <f t="shared" si="1"/>
        <v>0</v>
      </c>
      <c r="L12" s="161">
        <f t="shared" si="2"/>
        <v>0</v>
      </c>
      <c r="M12" s="35">
        <f t="shared" si="3"/>
        <v>5.3655264922870555E-3</v>
      </c>
      <c r="N12" s="162">
        <v>1</v>
      </c>
    </row>
    <row r="13" spans="1:49" ht="15" thickBot="1" x14ac:dyDescent="0.2">
      <c r="A13" s="179" t="s">
        <v>142</v>
      </c>
      <c r="B13" s="125"/>
      <c r="C13" s="230"/>
      <c r="D13" s="22"/>
      <c r="E13" s="73"/>
      <c r="F13" s="22">
        <f t="shared" si="0"/>
        <v>0</v>
      </c>
      <c r="G13" s="36">
        <f t="shared" si="0"/>
        <v>0</v>
      </c>
      <c r="H13" s="22"/>
      <c r="I13" s="73"/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5" thickBot="1" x14ac:dyDescent="0.2">
      <c r="A14" s="179" t="s">
        <v>143</v>
      </c>
      <c r="B14" s="125">
        <v>12</v>
      </c>
      <c r="C14" s="230">
        <v>16</v>
      </c>
      <c r="D14" s="22">
        <v>11</v>
      </c>
      <c r="E14" s="73">
        <v>15</v>
      </c>
      <c r="F14" s="22">
        <f t="shared" si="0"/>
        <v>1</v>
      </c>
      <c r="G14" s="33">
        <f t="shared" si="0"/>
        <v>1</v>
      </c>
      <c r="H14" s="22">
        <v>4</v>
      </c>
      <c r="I14" s="73">
        <v>6</v>
      </c>
      <c r="J14" s="22">
        <f t="shared" si="1"/>
        <v>8</v>
      </c>
      <c r="K14" s="34">
        <f t="shared" si="1"/>
        <v>10</v>
      </c>
      <c r="L14" s="161">
        <f t="shared" si="2"/>
        <v>1.6666666666666667</v>
      </c>
      <c r="M14" s="35">
        <f t="shared" si="3"/>
        <v>1.0731052984574111E-2</v>
      </c>
      <c r="N14" s="162">
        <v>1</v>
      </c>
    </row>
    <row r="15" spans="1:49" ht="15" thickBot="1" x14ac:dyDescent="0.2">
      <c r="A15" s="179" t="s">
        <v>144</v>
      </c>
      <c r="B15" s="125">
        <v>216</v>
      </c>
      <c r="C15" s="230">
        <v>264</v>
      </c>
      <c r="D15" s="93">
        <v>218</v>
      </c>
      <c r="E15" s="73">
        <v>265</v>
      </c>
      <c r="F15" s="22">
        <f t="shared" si="0"/>
        <v>-2</v>
      </c>
      <c r="G15" s="33">
        <f t="shared" si="0"/>
        <v>-1</v>
      </c>
      <c r="H15" s="93">
        <v>200</v>
      </c>
      <c r="I15" s="73">
        <v>244</v>
      </c>
      <c r="J15" s="22">
        <f t="shared" si="1"/>
        <v>16</v>
      </c>
      <c r="K15" s="34">
        <f t="shared" si="1"/>
        <v>20</v>
      </c>
      <c r="L15" s="161">
        <f t="shared" si="2"/>
        <v>8.1967213114754092E-2</v>
      </c>
      <c r="M15" s="35">
        <f t="shared" si="3"/>
        <v>0.17706237424547283</v>
      </c>
      <c r="N15" s="162">
        <v>1</v>
      </c>
    </row>
    <row r="16" spans="1:49" ht="15" thickBot="1" x14ac:dyDescent="0.2">
      <c r="A16" s="179" t="s">
        <v>73</v>
      </c>
      <c r="B16" s="125">
        <v>86</v>
      </c>
      <c r="C16" s="230">
        <v>89</v>
      </c>
      <c r="D16" s="93">
        <v>87</v>
      </c>
      <c r="E16" s="73">
        <v>90</v>
      </c>
      <c r="F16" s="22">
        <f t="shared" si="0"/>
        <v>-1</v>
      </c>
      <c r="G16" s="33">
        <f t="shared" si="0"/>
        <v>-1</v>
      </c>
      <c r="H16" s="93">
        <v>101</v>
      </c>
      <c r="I16" s="73">
        <v>104</v>
      </c>
      <c r="J16" s="22">
        <f t="shared" si="1"/>
        <v>-15</v>
      </c>
      <c r="K16" s="34">
        <f t="shared" si="1"/>
        <v>-15</v>
      </c>
      <c r="L16" s="161">
        <f t="shared" si="2"/>
        <v>-0.14423076923076922</v>
      </c>
      <c r="M16" s="35">
        <f t="shared" si="3"/>
        <v>5.9691482226693494E-2</v>
      </c>
      <c r="N16" s="162">
        <v>1</v>
      </c>
    </row>
    <row r="17" spans="1:14" ht="15" thickBot="1" x14ac:dyDescent="0.2">
      <c r="A17" s="179" t="s">
        <v>145</v>
      </c>
      <c r="B17" s="125"/>
      <c r="C17" s="230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ref="J17:J55" si="4">B17-H17</f>
        <v>0</v>
      </c>
      <c r="K17" s="34">
        <f t="shared" ref="K17:K55" si="5">C17-I17</f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5" thickBot="1" x14ac:dyDescent="0.2">
      <c r="A18" s="179" t="s">
        <v>211</v>
      </c>
      <c r="B18" s="125">
        <v>1</v>
      </c>
      <c r="C18" s="230">
        <v>2</v>
      </c>
      <c r="D18" s="93"/>
      <c r="E18" s="73"/>
      <c r="F18" s="22">
        <f t="shared" ref="F18:F55" si="6">B18-D18</f>
        <v>1</v>
      </c>
      <c r="G18" s="33">
        <f t="shared" ref="G18:G55" si="7">C18-E18</f>
        <v>2</v>
      </c>
      <c r="H18" s="93"/>
      <c r="I18" s="73"/>
      <c r="J18" s="22">
        <f t="shared" si="4"/>
        <v>1</v>
      </c>
      <c r="K18" s="34">
        <f t="shared" si="5"/>
        <v>2</v>
      </c>
      <c r="L18" s="161">
        <f t="shared" si="2"/>
        <v>0</v>
      </c>
      <c r="M18" s="35">
        <f t="shared" si="3"/>
        <v>1.3413816230717639E-3</v>
      </c>
      <c r="N18" s="162">
        <v>2</v>
      </c>
    </row>
    <row r="19" spans="1:14" ht="15" thickBot="1" x14ac:dyDescent="0.2">
      <c r="A19" s="181" t="s">
        <v>146</v>
      </c>
      <c r="B19" s="125">
        <v>1</v>
      </c>
      <c r="C19" s="230">
        <v>1</v>
      </c>
      <c r="D19" s="93">
        <v>1</v>
      </c>
      <c r="E19" s="73">
        <v>1</v>
      </c>
      <c r="F19" s="22">
        <f t="shared" si="6"/>
        <v>0</v>
      </c>
      <c r="G19" s="33">
        <f t="shared" si="7"/>
        <v>0</v>
      </c>
      <c r="H19" s="93">
        <v>1</v>
      </c>
      <c r="I19" s="73">
        <v>1</v>
      </c>
      <c r="J19" s="22">
        <f t="shared" si="4"/>
        <v>0</v>
      </c>
      <c r="K19" s="34">
        <f t="shared" si="5"/>
        <v>0</v>
      </c>
      <c r="L19" s="161">
        <f t="shared" si="2"/>
        <v>0</v>
      </c>
      <c r="M19" s="35">
        <f t="shared" si="3"/>
        <v>6.7069081153588194E-4</v>
      </c>
      <c r="N19" s="162">
        <v>2</v>
      </c>
    </row>
    <row r="20" spans="1:14" ht="15" thickBot="1" x14ac:dyDescent="0.2">
      <c r="A20" s="179" t="s">
        <v>147</v>
      </c>
      <c r="B20" s="125">
        <v>2</v>
      </c>
      <c r="C20" s="230">
        <v>2</v>
      </c>
      <c r="D20" s="93">
        <v>2</v>
      </c>
      <c r="E20" s="73">
        <v>2</v>
      </c>
      <c r="F20" s="22">
        <f t="shared" si="6"/>
        <v>0</v>
      </c>
      <c r="G20" s="33">
        <f t="shared" si="7"/>
        <v>0</v>
      </c>
      <c r="H20" s="93">
        <v>2</v>
      </c>
      <c r="I20" s="73">
        <v>2</v>
      </c>
      <c r="J20" s="22">
        <f t="shared" si="4"/>
        <v>0</v>
      </c>
      <c r="K20" s="34">
        <f t="shared" si="5"/>
        <v>0</v>
      </c>
      <c r="L20" s="161">
        <f t="shared" si="2"/>
        <v>0</v>
      </c>
      <c r="M20" s="35">
        <f t="shared" si="3"/>
        <v>1.3413816230717639E-3</v>
      </c>
      <c r="N20" s="162">
        <v>2</v>
      </c>
    </row>
    <row r="21" spans="1:14" ht="15" thickBot="1" x14ac:dyDescent="0.2">
      <c r="A21" s="179" t="s">
        <v>148</v>
      </c>
      <c r="B21" s="125"/>
      <c r="C21" s="230"/>
      <c r="D21" s="93"/>
      <c r="E21" s="109"/>
      <c r="F21" s="22">
        <f t="shared" si="6"/>
        <v>0</v>
      </c>
      <c r="G21" s="33">
        <f t="shared" si="7"/>
        <v>0</v>
      </c>
      <c r="H21" s="93"/>
      <c r="I21" s="109"/>
      <c r="J21" s="22">
        <f t="shared" si="4"/>
        <v>0</v>
      </c>
      <c r="K21" s="34">
        <f t="shared" si="5"/>
        <v>0</v>
      </c>
      <c r="L21" s="161">
        <f t="shared" si="2"/>
        <v>0</v>
      </c>
      <c r="M21" s="35">
        <f t="shared" si="3"/>
        <v>0</v>
      </c>
      <c r="N21" s="162">
        <v>2</v>
      </c>
    </row>
    <row r="22" spans="1:14" ht="15" thickBot="1" x14ac:dyDescent="0.2">
      <c r="A22" s="179" t="s">
        <v>149</v>
      </c>
      <c r="B22" s="125">
        <v>1</v>
      </c>
      <c r="C22" s="230">
        <v>1</v>
      </c>
      <c r="D22" s="93">
        <v>1</v>
      </c>
      <c r="E22" s="73">
        <v>1</v>
      </c>
      <c r="F22" s="22">
        <f t="shared" si="6"/>
        <v>0</v>
      </c>
      <c r="G22" s="33">
        <f t="shared" si="7"/>
        <v>0</v>
      </c>
      <c r="H22" s="93">
        <v>1</v>
      </c>
      <c r="I22" s="73">
        <v>1</v>
      </c>
      <c r="J22" s="22">
        <f t="shared" si="4"/>
        <v>0</v>
      </c>
      <c r="K22" s="34">
        <f t="shared" si="5"/>
        <v>0</v>
      </c>
      <c r="L22" s="161">
        <f t="shared" si="2"/>
        <v>0</v>
      </c>
      <c r="M22" s="35">
        <f t="shared" si="3"/>
        <v>6.7069081153588194E-4</v>
      </c>
      <c r="N22" s="162">
        <v>3</v>
      </c>
    </row>
    <row r="23" spans="1:14" ht="15" thickBot="1" x14ac:dyDescent="0.2">
      <c r="A23" s="179" t="s">
        <v>150</v>
      </c>
      <c r="B23" s="125">
        <v>13</v>
      </c>
      <c r="C23" s="230">
        <v>13</v>
      </c>
      <c r="D23" s="93">
        <v>14</v>
      </c>
      <c r="E23" s="73">
        <v>14</v>
      </c>
      <c r="F23" s="22">
        <f t="shared" si="6"/>
        <v>-1</v>
      </c>
      <c r="G23" s="33">
        <f t="shared" si="7"/>
        <v>-1</v>
      </c>
      <c r="H23" s="93">
        <v>11</v>
      </c>
      <c r="I23" s="73">
        <v>11</v>
      </c>
      <c r="J23" s="22">
        <f t="shared" si="4"/>
        <v>2</v>
      </c>
      <c r="K23" s="34">
        <f t="shared" si="5"/>
        <v>2</v>
      </c>
      <c r="L23" s="161">
        <f t="shared" si="2"/>
        <v>0.18181818181818182</v>
      </c>
      <c r="M23" s="35">
        <f t="shared" si="3"/>
        <v>8.7189805499664659E-3</v>
      </c>
      <c r="N23" s="162">
        <v>1</v>
      </c>
    </row>
    <row r="24" spans="1:14" ht="15" thickBot="1" x14ac:dyDescent="0.2">
      <c r="A24" s="181" t="s">
        <v>151</v>
      </c>
      <c r="B24" s="125">
        <v>81</v>
      </c>
      <c r="C24" s="230">
        <v>81</v>
      </c>
      <c r="D24" s="93">
        <v>72</v>
      </c>
      <c r="E24" s="73">
        <v>72</v>
      </c>
      <c r="F24" s="22">
        <f t="shared" si="6"/>
        <v>9</v>
      </c>
      <c r="G24" s="33">
        <f t="shared" si="7"/>
        <v>9</v>
      </c>
      <c r="H24" s="93">
        <v>69</v>
      </c>
      <c r="I24" s="73">
        <v>69</v>
      </c>
      <c r="J24" s="22">
        <f t="shared" si="4"/>
        <v>12</v>
      </c>
      <c r="K24" s="34">
        <f t="shared" si="5"/>
        <v>12</v>
      </c>
      <c r="L24" s="161">
        <f t="shared" si="2"/>
        <v>0.17391304347826086</v>
      </c>
      <c r="M24" s="35">
        <f t="shared" si="3"/>
        <v>5.4325955734406441E-2</v>
      </c>
      <c r="N24" s="162">
        <v>1</v>
      </c>
    </row>
    <row r="25" spans="1:14" ht="15" thickBot="1" x14ac:dyDescent="0.2">
      <c r="A25" s="179" t="s">
        <v>152</v>
      </c>
      <c r="B25" s="125">
        <v>1</v>
      </c>
      <c r="C25" s="230">
        <v>1</v>
      </c>
      <c r="D25" s="22">
        <v>1</v>
      </c>
      <c r="E25" s="73">
        <v>1</v>
      </c>
      <c r="F25" s="22">
        <f t="shared" si="6"/>
        <v>0</v>
      </c>
      <c r="G25" s="33">
        <f t="shared" si="7"/>
        <v>0</v>
      </c>
      <c r="H25" s="22">
        <v>1</v>
      </c>
      <c r="I25" s="73">
        <v>1</v>
      </c>
      <c r="J25" s="22">
        <f t="shared" si="4"/>
        <v>0</v>
      </c>
      <c r="K25" s="34">
        <f t="shared" si="5"/>
        <v>0</v>
      </c>
      <c r="L25" s="161">
        <f t="shared" si="2"/>
        <v>0</v>
      </c>
      <c r="M25" s="35">
        <f t="shared" si="3"/>
        <v>6.7069081153588194E-4</v>
      </c>
      <c r="N25" s="162">
        <v>1</v>
      </c>
    </row>
    <row r="26" spans="1:14" ht="15" thickBot="1" x14ac:dyDescent="0.2">
      <c r="A26" s="179" t="s">
        <v>153</v>
      </c>
      <c r="B26" s="125"/>
      <c r="C26" s="230"/>
      <c r="D26" s="22"/>
      <c r="E26" s="73"/>
      <c r="F26" s="22">
        <f t="shared" si="6"/>
        <v>0</v>
      </c>
      <c r="G26" s="33">
        <f t="shared" si="7"/>
        <v>0</v>
      </c>
      <c r="H26" s="22"/>
      <c r="I26" s="73"/>
      <c r="J26" s="22">
        <f t="shared" si="4"/>
        <v>0</v>
      </c>
      <c r="K26" s="34">
        <f t="shared" si="5"/>
        <v>0</v>
      </c>
      <c r="L26" s="161">
        <f t="shared" si="2"/>
        <v>0</v>
      </c>
      <c r="M26" s="35">
        <f t="shared" si="3"/>
        <v>0</v>
      </c>
      <c r="N26" s="162">
        <v>2</v>
      </c>
    </row>
    <row r="27" spans="1:14" ht="15" thickBot="1" x14ac:dyDescent="0.2">
      <c r="A27" s="179" t="s">
        <v>68</v>
      </c>
      <c r="B27" s="125">
        <v>1</v>
      </c>
      <c r="C27" s="230">
        <v>1</v>
      </c>
      <c r="D27" s="93">
        <v>1</v>
      </c>
      <c r="E27" s="73">
        <v>1</v>
      </c>
      <c r="F27" s="22">
        <f t="shared" si="6"/>
        <v>0</v>
      </c>
      <c r="G27" s="33">
        <f t="shared" si="7"/>
        <v>0</v>
      </c>
      <c r="H27" s="93">
        <v>1</v>
      </c>
      <c r="I27" s="73">
        <v>1</v>
      </c>
      <c r="J27" s="22">
        <f t="shared" si="4"/>
        <v>0</v>
      </c>
      <c r="K27" s="34">
        <f t="shared" si="5"/>
        <v>0</v>
      </c>
      <c r="L27" s="161">
        <f t="shared" si="2"/>
        <v>0</v>
      </c>
      <c r="M27" s="35">
        <f t="shared" si="3"/>
        <v>6.7069081153588194E-4</v>
      </c>
      <c r="N27" s="162">
        <v>4</v>
      </c>
    </row>
    <row r="28" spans="1:14" ht="15" thickBot="1" x14ac:dyDescent="0.2">
      <c r="A28" s="179" t="s">
        <v>154</v>
      </c>
      <c r="B28" s="125">
        <v>5</v>
      </c>
      <c r="C28" s="230">
        <v>5</v>
      </c>
      <c r="D28" s="93">
        <v>5</v>
      </c>
      <c r="E28" s="73">
        <v>5</v>
      </c>
      <c r="F28" s="22">
        <f t="shared" si="6"/>
        <v>0</v>
      </c>
      <c r="G28" s="33">
        <f t="shared" si="7"/>
        <v>0</v>
      </c>
      <c r="H28" s="93">
        <v>6</v>
      </c>
      <c r="I28" s="73">
        <v>6</v>
      </c>
      <c r="J28" s="22">
        <f t="shared" si="4"/>
        <v>-1</v>
      </c>
      <c r="K28" s="34">
        <f t="shared" si="5"/>
        <v>-1</v>
      </c>
      <c r="L28" s="161">
        <f t="shared" si="2"/>
        <v>-0.16666666666666666</v>
      </c>
      <c r="M28" s="35">
        <f t="shared" si="3"/>
        <v>3.3534540576794099E-3</v>
      </c>
      <c r="N28" s="162">
        <v>1</v>
      </c>
    </row>
    <row r="29" spans="1:14" ht="15" thickBot="1" x14ac:dyDescent="0.2">
      <c r="A29" s="179" t="s">
        <v>155</v>
      </c>
      <c r="B29" s="125">
        <v>111</v>
      </c>
      <c r="C29" s="230">
        <v>122</v>
      </c>
      <c r="D29" s="22">
        <v>112</v>
      </c>
      <c r="E29" s="73">
        <v>123</v>
      </c>
      <c r="F29" s="22">
        <f t="shared" si="6"/>
        <v>-1</v>
      </c>
      <c r="G29" s="33">
        <f t="shared" si="7"/>
        <v>-1</v>
      </c>
      <c r="H29" s="22">
        <v>110</v>
      </c>
      <c r="I29" s="73">
        <v>124</v>
      </c>
      <c r="J29" s="22">
        <f t="shared" si="4"/>
        <v>1</v>
      </c>
      <c r="K29" s="34">
        <f t="shared" si="5"/>
        <v>-2</v>
      </c>
      <c r="L29" s="161">
        <f t="shared" si="2"/>
        <v>-1.6129032258064516E-2</v>
      </c>
      <c r="M29" s="35">
        <f t="shared" si="3"/>
        <v>8.1824279007377598E-2</v>
      </c>
      <c r="N29" s="162">
        <v>1</v>
      </c>
    </row>
    <row r="30" spans="1:14" ht="15" thickBot="1" x14ac:dyDescent="0.2">
      <c r="A30" s="179" t="s">
        <v>156</v>
      </c>
      <c r="B30" s="125">
        <v>5</v>
      </c>
      <c r="C30" s="230">
        <v>5</v>
      </c>
      <c r="D30" s="93">
        <v>5</v>
      </c>
      <c r="E30" s="109">
        <v>5</v>
      </c>
      <c r="F30" s="22">
        <f t="shared" si="6"/>
        <v>0</v>
      </c>
      <c r="G30" s="33">
        <f t="shared" si="7"/>
        <v>0</v>
      </c>
      <c r="H30" s="93">
        <v>5</v>
      </c>
      <c r="I30" s="109">
        <v>5</v>
      </c>
      <c r="J30" s="22">
        <f t="shared" si="4"/>
        <v>0</v>
      </c>
      <c r="K30" s="34">
        <f t="shared" si="5"/>
        <v>0</v>
      </c>
      <c r="L30" s="161">
        <f t="shared" si="2"/>
        <v>0</v>
      </c>
      <c r="M30" s="35">
        <f t="shared" si="3"/>
        <v>3.3534540576794099E-3</v>
      </c>
      <c r="N30" s="162">
        <v>1</v>
      </c>
    </row>
    <row r="31" spans="1:14" ht="15" thickBot="1" x14ac:dyDescent="0.2">
      <c r="A31" s="179" t="s">
        <v>157</v>
      </c>
      <c r="B31" s="125"/>
      <c r="C31" s="230"/>
      <c r="D31" s="22"/>
      <c r="E31" s="73"/>
      <c r="F31" s="22">
        <f t="shared" si="6"/>
        <v>0</v>
      </c>
      <c r="G31" s="33">
        <f t="shared" si="7"/>
        <v>0</v>
      </c>
      <c r="H31" s="22">
        <v>1</v>
      </c>
      <c r="I31" s="73">
        <v>1</v>
      </c>
      <c r="J31" s="22">
        <f t="shared" si="4"/>
        <v>-1</v>
      </c>
      <c r="K31" s="34">
        <f t="shared" si="5"/>
        <v>-1</v>
      </c>
      <c r="L31" s="161">
        <f t="shared" si="2"/>
        <v>-1</v>
      </c>
      <c r="M31" s="35">
        <f t="shared" si="3"/>
        <v>0</v>
      </c>
      <c r="N31" s="162">
        <v>5</v>
      </c>
    </row>
    <row r="32" spans="1:14" ht="15" thickBot="1" x14ac:dyDescent="0.2">
      <c r="A32" s="179" t="s">
        <v>158</v>
      </c>
      <c r="B32" s="125"/>
      <c r="C32" s="230"/>
      <c r="D32" s="22"/>
      <c r="E32" s="73"/>
      <c r="F32" s="22">
        <f t="shared" si="6"/>
        <v>0</v>
      </c>
      <c r="G32" s="33">
        <f t="shared" si="7"/>
        <v>0</v>
      </c>
      <c r="H32" s="22"/>
      <c r="I32" s="73"/>
      <c r="J32" s="22">
        <f t="shared" si="4"/>
        <v>0</v>
      </c>
      <c r="K32" s="34">
        <f t="shared" si="5"/>
        <v>0</v>
      </c>
      <c r="L32" s="161">
        <f t="shared" si="2"/>
        <v>0</v>
      </c>
      <c r="M32" s="35">
        <f t="shared" si="3"/>
        <v>0</v>
      </c>
      <c r="N32" s="162">
        <v>1</v>
      </c>
    </row>
    <row r="33" spans="1:14" ht="15" thickBot="1" x14ac:dyDescent="0.2">
      <c r="A33" s="179" t="s">
        <v>159</v>
      </c>
      <c r="B33" s="125">
        <v>4</v>
      </c>
      <c r="C33" s="230">
        <v>10</v>
      </c>
      <c r="D33" s="22">
        <v>4</v>
      </c>
      <c r="E33" s="73">
        <v>10</v>
      </c>
      <c r="F33" s="22">
        <f t="shared" si="6"/>
        <v>0</v>
      </c>
      <c r="G33" s="33">
        <f t="shared" si="7"/>
        <v>0</v>
      </c>
      <c r="H33" s="22">
        <v>6</v>
      </c>
      <c r="I33" s="73">
        <v>15</v>
      </c>
      <c r="J33" s="22">
        <f t="shared" si="4"/>
        <v>-2</v>
      </c>
      <c r="K33" s="34">
        <f t="shared" si="5"/>
        <v>-5</v>
      </c>
      <c r="L33" s="161">
        <f t="shared" si="2"/>
        <v>-0.33333333333333331</v>
      </c>
      <c r="M33" s="35">
        <f t="shared" si="3"/>
        <v>6.7069081153588199E-3</v>
      </c>
      <c r="N33" s="162">
        <v>1</v>
      </c>
    </row>
    <row r="34" spans="1:14" ht="15" thickBot="1" x14ac:dyDescent="0.2">
      <c r="A34" s="180" t="s">
        <v>160</v>
      </c>
      <c r="B34" s="125">
        <v>1</v>
      </c>
      <c r="C34" s="230">
        <v>1</v>
      </c>
      <c r="D34" s="93">
        <v>1</v>
      </c>
      <c r="E34" s="73">
        <v>1</v>
      </c>
      <c r="F34" s="22">
        <f t="shared" si="6"/>
        <v>0</v>
      </c>
      <c r="G34" s="33">
        <f t="shared" si="7"/>
        <v>0</v>
      </c>
      <c r="H34" s="93">
        <v>1</v>
      </c>
      <c r="I34" s="73">
        <v>1</v>
      </c>
      <c r="J34" s="22">
        <f t="shared" si="4"/>
        <v>0</v>
      </c>
      <c r="K34" s="34">
        <f t="shared" si="5"/>
        <v>0</v>
      </c>
      <c r="L34" s="161">
        <f t="shared" si="2"/>
        <v>0</v>
      </c>
      <c r="M34" s="35">
        <f t="shared" si="3"/>
        <v>6.7069081153588194E-4</v>
      </c>
      <c r="N34" s="162">
        <v>6</v>
      </c>
    </row>
    <row r="35" spans="1:14" ht="15" thickBot="1" x14ac:dyDescent="0.2">
      <c r="A35" s="181" t="s">
        <v>161</v>
      </c>
      <c r="B35" s="125"/>
      <c r="C35" s="230"/>
      <c r="D35" s="93"/>
      <c r="E35" s="73"/>
      <c r="F35" s="22">
        <f t="shared" si="6"/>
        <v>0</v>
      </c>
      <c r="G35" s="33">
        <f t="shared" si="7"/>
        <v>0</v>
      </c>
      <c r="H35" s="93"/>
      <c r="I35" s="73"/>
      <c r="J35" s="22">
        <f t="shared" si="4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5" thickBot="1" x14ac:dyDescent="0.2">
      <c r="A36" s="179" t="s">
        <v>162</v>
      </c>
      <c r="B36" s="125">
        <v>23</v>
      </c>
      <c r="C36" s="230">
        <v>36</v>
      </c>
      <c r="D36" s="93">
        <v>23</v>
      </c>
      <c r="E36" s="73">
        <v>37</v>
      </c>
      <c r="F36" s="22">
        <f t="shared" si="6"/>
        <v>0</v>
      </c>
      <c r="G36" s="33">
        <f t="shared" si="7"/>
        <v>-1</v>
      </c>
      <c r="H36" s="93">
        <v>22</v>
      </c>
      <c r="I36" s="73">
        <v>35</v>
      </c>
      <c r="J36" s="22">
        <f t="shared" si="4"/>
        <v>1</v>
      </c>
      <c r="K36" s="34">
        <f t="shared" si="5"/>
        <v>1</v>
      </c>
      <c r="L36" s="161">
        <f t="shared" si="2"/>
        <v>2.8571428571428571E-2</v>
      </c>
      <c r="M36" s="35">
        <f t="shared" si="3"/>
        <v>2.4144869215291749E-2</v>
      </c>
      <c r="N36" s="162">
        <v>1</v>
      </c>
    </row>
    <row r="37" spans="1:14" ht="15" thickBot="1" x14ac:dyDescent="0.2">
      <c r="A37" s="179" t="s">
        <v>163</v>
      </c>
      <c r="B37" s="125">
        <v>0</v>
      </c>
      <c r="C37" s="230">
        <v>4</v>
      </c>
      <c r="D37" s="93">
        <v>0</v>
      </c>
      <c r="E37" s="73">
        <v>4</v>
      </c>
      <c r="F37" s="22">
        <f t="shared" si="6"/>
        <v>0</v>
      </c>
      <c r="G37" s="33">
        <f t="shared" si="7"/>
        <v>0</v>
      </c>
      <c r="H37" s="93">
        <v>1</v>
      </c>
      <c r="I37" s="73">
        <v>5</v>
      </c>
      <c r="J37" s="22">
        <f t="shared" si="4"/>
        <v>-1</v>
      </c>
      <c r="K37" s="34">
        <f t="shared" si="5"/>
        <v>-1</v>
      </c>
      <c r="L37" s="161">
        <f t="shared" si="2"/>
        <v>-0.2</v>
      </c>
      <c r="M37" s="35">
        <f t="shared" si="3"/>
        <v>2.6827632461435278E-3</v>
      </c>
      <c r="N37" s="162">
        <v>5</v>
      </c>
    </row>
    <row r="38" spans="1:14" ht="15" thickBot="1" x14ac:dyDescent="0.2">
      <c r="A38" s="179" t="s">
        <v>164</v>
      </c>
      <c r="B38" s="125">
        <v>2</v>
      </c>
      <c r="C38" s="230">
        <v>2</v>
      </c>
      <c r="D38" s="93">
        <v>2</v>
      </c>
      <c r="E38" s="73">
        <v>2</v>
      </c>
      <c r="F38" s="22">
        <f t="shared" si="6"/>
        <v>0</v>
      </c>
      <c r="G38" s="33">
        <f t="shared" si="7"/>
        <v>0</v>
      </c>
      <c r="H38" s="93">
        <v>3</v>
      </c>
      <c r="I38" s="73">
        <v>3</v>
      </c>
      <c r="J38" s="22">
        <f t="shared" si="4"/>
        <v>-1</v>
      </c>
      <c r="K38" s="34">
        <f t="shared" si="5"/>
        <v>-1</v>
      </c>
      <c r="L38" s="161">
        <f t="shared" si="2"/>
        <v>-0.33333333333333331</v>
      </c>
      <c r="M38" s="35">
        <f t="shared" si="3"/>
        <v>1.3413816230717639E-3</v>
      </c>
      <c r="N38" s="162">
        <v>5</v>
      </c>
    </row>
    <row r="39" spans="1:14" ht="15" thickBot="1" x14ac:dyDescent="0.2">
      <c r="A39" s="182" t="s">
        <v>165</v>
      </c>
      <c r="B39" s="125">
        <v>284</v>
      </c>
      <c r="C39" s="230">
        <v>347</v>
      </c>
      <c r="D39" s="22">
        <v>278</v>
      </c>
      <c r="E39" s="73">
        <v>341</v>
      </c>
      <c r="F39" s="22">
        <f t="shared" si="6"/>
        <v>6</v>
      </c>
      <c r="G39" s="33">
        <f t="shared" si="7"/>
        <v>6</v>
      </c>
      <c r="H39" s="22">
        <v>265</v>
      </c>
      <c r="I39" s="73">
        <v>327</v>
      </c>
      <c r="J39" s="22">
        <f t="shared" si="4"/>
        <v>19</v>
      </c>
      <c r="K39" s="34">
        <f t="shared" si="5"/>
        <v>20</v>
      </c>
      <c r="L39" s="161">
        <f t="shared" si="2"/>
        <v>6.1162079510703363E-2</v>
      </c>
      <c r="M39" s="35">
        <f t="shared" si="3"/>
        <v>0.23272971160295103</v>
      </c>
      <c r="N39" s="162">
        <v>1</v>
      </c>
    </row>
    <row r="40" spans="1:14" ht="15" thickBot="1" x14ac:dyDescent="0.2">
      <c r="A40" s="179" t="s">
        <v>166</v>
      </c>
      <c r="B40" s="125"/>
      <c r="C40" s="230"/>
      <c r="D40" s="93"/>
      <c r="E40" s="72"/>
      <c r="F40" s="22">
        <f t="shared" si="6"/>
        <v>0</v>
      </c>
      <c r="G40" s="33">
        <f t="shared" si="7"/>
        <v>0</v>
      </c>
      <c r="H40" s="93"/>
      <c r="I40" s="72"/>
      <c r="J40" s="22">
        <f t="shared" si="4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5" thickBot="1" x14ac:dyDescent="0.2">
      <c r="A41" s="183" t="s">
        <v>167</v>
      </c>
      <c r="B41" s="125">
        <v>1</v>
      </c>
      <c r="C41" s="230">
        <v>1</v>
      </c>
      <c r="D41" s="22">
        <v>1</v>
      </c>
      <c r="E41" s="73">
        <v>1</v>
      </c>
      <c r="F41" s="22">
        <f t="shared" si="6"/>
        <v>0</v>
      </c>
      <c r="G41" s="33">
        <f t="shared" si="7"/>
        <v>0</v>
      </c>
      <c r="H41" s="22">
        <v>1</v>
      </c>
      <c r="I41" s="73">
        <v>1</v>
      </c>
      <c r="J41" s="22">
        <f t="shared" si="4"/>
        <v>0</v>
      </c>
      <c r="K41" s="34">
        <f t="shared" si="5"/>
        <v>0</v>
      </c>
      <c r="L41" s="161">
        <f t="shared" si="2"/>
        <v>0</v>
      </c>
      <c r="M41" s="35">
        <f t="shared" si="3"/>
        <v>6.7069081153588194E-4</v>
      </c>
      <c r="N41" s="162">
        <v>2</v>
      </c>
    </row>
    <row r="42" spans="1:14" ht="15" thickBot="1" x14ac:dyDescent="0.2">
      <c r="A42" s="183" t="s">
        <v>168</v>
      </c>
      <c r="B42" s="125"/>
      <c r="C42" s="230"/>
      <c r="D42" s="93"/>
      <c r="E42" s="73"/>
      <c r="F42" s="22">
        <f t="shared" si="6"/>
        <v>0</v>
      </c>
      <c r="G42" s="33">
        <f t="shared" si="7"/>
        <v>0</v>
      </c>
      <c r="H42" s="93"/>
      <c r="I42" s="73"/>
      <c r="J42" s="22">
        <f t="shared" si="4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5" thickBot="1" x14ac:dyDescent="0.2">
      <c r="A43" s="183" t="s">
        <v>72</v>
      </c>
      <c r="B43" s="125"/>
      <c r="C43" s="230"/>
      <c r="D43" s="93"/>
      <c r="E43" s="73"/>
      <c r="F43" s="22">
        <f t="shared" si="6"/>
        <v>0</v>
      </c>
      <c r="G43" s="33">
        <f t="shared" si="7"/>
        <v>0</v>
      </c>
      <c r="H43" s="93"/>
      <c r="I43" s="73"/>
      <c r="J43" s="22">
        <f t="shared" si="4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5" thickBot="1" x14ac:dyDescent="0.2">
      <c r="A44" s="181" t="s">
        <v>169</v>
      </c>
      <c r="B44" s="125">
        <v>1</v>
      </c>
      <c r="C44" s="230">
        <v>1</v>
      </c>
      <c r="D44" s="22">
        <v>1</v>
      </c>
      <c r="E44" s="73">
        <v>1</v>
      </c>
      <c r="F44" s="22">
        <f t="shared" si="6"/>
        <v>0</v>
      </c>
      <c r="G44" s="33">
        <f t="shared" si="7"/>
        <v>0</v>
      </c>
      <c r="H44" s="22">
        <v>1</v>
      </c>
      <c r="I44" s="73">
        <v>1</v>
      </c>
      <c r="J44" s="22">
        <f t="shared" si="4"/>
        <v>0</v>
      </c>
      <c r="K44" s="34">
        <f t="shared" si="5"/>
        <v>0</v>
      </c>
      <c r="L44" s="161">
        <f t="shared" si="2"/>
        <v>0</v>
      </c>
      <c r="M44" s="35">
        <f t="shared" si="3"/>
        <v>6.7069081153588194E-4</v>
      </c>
      <c r="N44" s="162">
        <v>2</v>
      </c>
    </row>
    <row r="45" spans="1:14" ht="15" thickBot="1" x14ac:dyDescent="0.2">
      <c r="A45" s="179" t="s">
        <v>170</v>
      </c>
      <c r="B45" s="125"/>
      <c r="C45" s="230"/>
      <c r="D45" s="93"/>
      <c r="E45" s="72"/>
      <c r="F45" s="22">
        <f t="shared" si="6"/>
        <v>0</v>
      </c>
      <c r="G45" s="33">
        <f t="shared" si="7"/>
        <v>0</v>
      </c>
      <c r="H45" s="93"/>
      <c r="I45" s="72"/>
      <c r="J45" s="22">
        <f t="shared" si="4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5" thickBot="1" x14ac:dyDescent="0.2">
      <c r="A46" s="181" t="s">
        <v>171</v>
      </c>
      <c r="B46" s="125"/>
      <c r="C46" s="230"/>
      <c r="D46" s="22"/>
      <c r="E46" s="72"/>
      <c r="F46" s="22">
        <f t="shared" si="6"/>
        <v>0</v>
      </c>
      <c r="G46" s="33">
        <f t="shared" si="7"/>
        <v>0</v>
      </c>
      <c r="H46" s="22"/>
      <c r="I46" s="72"/>
      <c r="J46" s="22">
        <f t="shared" si="4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5" thickBot="1" x14ac:dyDescent="0.2">
      <c r="A47" s="179" t="s">
        <v>172</v>
      </c>
      <c r="B47" s="125">
        <v>22</v>
      </c>
      <c r="C47" s="230">
        <v>24</v>
      </c>
      <c r="D47" s="22">
        <v>22</v>
      </c>
      <c r="E47" s="72">
        <v>24</v>
      </c>
      <c r="F47" s="22">
        <f t="shared" si="6"/>
        <v>0</v>
      </c>
      <c r="G47" s="33">
        <f t="shared" si="7"/>
        <v>0</v>
      </c>
      <c r="H47" s="22">
        <v>24</v>
      </c>
      <c r="I47" s="72">
        <v>26</v>
      </c>
      <c r="J47" s="22">
        <f t="shared" si="4"/>
        <v>-2</v>
      </c>
      <c r="K47" s="34">
        <f t="shared" si="5"/>
        <v>-2</v>
      </c>
      <c r="L47" s="161">
        <f t="shared" si="2"/>
        <v>-7.6923076923076927E-2</v>
      </c>
      <c r="M47" s="35">
        <f t="shared" si="3"/>
        <v>1.6096579476861168E-2</v>
      </c>
      <c r="N47" s="162">
        <v>1</v>
      </c>
    </row>
    <row r="48" spans="1:14" ht="15" thickBot="1" x14ac:dyDescent="0.2">
      <c r="A48" s="184" t="s">
        <v>173</v>
      </c>
      <c r="B48" s="125"/>
      <c r="C48" s="230"/>
      <c r="D48" s="22"/>
      <c r="E48" s="72"/>
      <c r="F48" s="22">
        <f t="shared" si="6"/>
        <v>0</v>
      </c>
      <c r="G48" s="33">
        <f t="shared" si="7"/>
        <v>0</v>
      </c>
      <c r="H48" s="22">
        <v>1</v>
      </c>
      <c r="I48" s="72">
        <v>1</v>
      </c>
      <c r="J48" s="22">
        <f t="shared" si="4"/>
        <v>-1</v>
      </c>
      <c r="K48" s="34">
        <f t="shared" si="5"/>
        <v>-1</v>
      </c>
      <c r="L48" s="161">
        <f t="shared" si="2"/>
        <v>-1</v>
      </c>
      <c r="M48" s="35">
        <f t="shared" si="3"/>
        <v>0</v>
      </c>
      <c r="N48" s="162">
        <v>3</v>
      </c>
    </row>
    <row r="49" spans="1:35" ht="15" thickBot="1" x14ac:dyDescent="0.2">
      <c r="A49" s="179" t="s">
        <v>174</v>
      </c>
      <c r="B49" s="125">
        <v>4</v>
      </c>
      <c r="C49" s="230">
        <v>4</v>
      </c>
      <c r="D49" s="22">
        <v>5</v>
      </c>
      <c r="E49" s="72">
        <v>5</v>
      </c>
      <c r="F49" s="22">
        <f t="shared" si="6"/>
        <v>-1</v>
      </c>
      <c r="G49" s="33">
        <f t="shared" si="7"/>
        <v>-1</v>
      </c>
      <c r="H49" s="22">
        <v>7</v>
      </c>
      <c r="I49" s="72">
        <v>7</v>
      </c>
      <c r="J49" s="22">
        <f t="shared" si="4"/>
        <v>-3</v>
      </c>
      <c r="K49" s="34">
        <f t="shared" si="5"/>
        <v>-3</v>
      </c>
      <c r="L49" s="161">
        <f t="shared" si="2"/>
        <v>-0.42857142857142855</v>
      </c>
      <c r="M49" s="35">
        <f t="shared" si="3"/>
        <v>2.6827632461435278E-3</v>
      </c>
      <c r="N49" s="162">
        <v>2</v>
      </c>
    </row>
    <row r="50" spans="1:35" ht="15" thickBot="1" x14ac:dyDescent="0.2">
      <c r="A50" s="179" t="s">
        <v>175</v>
      </c>
      <c r="B50" s="125">
        <v>19</v>
      </c>
      <c r="C50" s="230">
        <v>26</v>
      </c>
      <c r="D50" s="22">
        <v>19</v>
      </c>
      <c r="E50" s="73">
        <v>26</v>
      </c>
      <c r="F50" s="22">
        <f t="shared" si="6"/>
        <v>0</v>
      </c>
      <c r="G50" s="33">
        <f t="shared" si="7"/>
        <v>0</v>
      </c>
      <c r="H50" s="22">
        <v>17</v>
      </c>
      <c r="I50" s="73">
        <v>24</v>
      </c>
      <c r="J50" s="22">
        <f t="shared" si="4"/>
        <v>2</v>
      </c>
      <c r="K50" s="34">
        <f t="shared" si="5"/>
        <v>2</v>
      </c>
      <c r="L50" s="161">
        <f t="shared" si="2"/>
        <v>8.3333333333333329E-2</v>
      </c>
      <c r="M50" s="35">
        <f t="shared" si="3"/>
        <v>1.7437961099932932E-2</v>
      </c>
      <c r="N50" s="162">
        <v>4</v>
      </c>
    </row>
    <row r="51" spans="1:35" ht="15" thickBot="1" x14ac:dyDescent="0.2">
      <c r="A51" s="179" t="s">
        <v>176</v>
      </c>
      <c r="B51" s="125"/>
      <c r="C51" s="230"/>
      <c r="D51" s="22"/>
      <c r="E51" s="73"/>
      <c r="F51" s="22">
        <f t="shared" si="6"/>
        <v>0</v>
      </c>
      <c r="G51" s="33">
        <f t="shared" si="7"/>
        <v>0</v>
      </c>
      <c r="H51" s="22"/>
      <c r="I51" s="73"/>
      <c r="J51" s="22">
        <f t="shared" si="4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35" ht="15" thickBot="1" x14ac:dyDescent="0.2">
      <c r="A52" s="176" t="s">
        <v>177</v>
      </c>
      <c r="B52" s="125"/>
      <c r="C52" s="230"/>
      <c r="D52" s="22"/>
      <c r="E52" s="73"/>
      <c r="F52" s="22">
        <f t="shared" si="6"/>
        <v>0</v>
      </c>
      <c r="G52" s="33">
        <f t="shared" si="7"/>
        <v>0</v>
      </c>
      <c r="H52" s="22"/>
      <c r="I52" s="73"/>
      <c r="J52" s="22">
        <f t="shared" si="4"/>
        <v>0</v>
      </c>
      <c r="K52" s="34">
        <f t="shared" si="5"/>
        <v>0</v>
      </c>
      <c r="L52" s="161">
        <f t="shared" si="2"/>
        <v>0</v>
      </c>
      <c r="M52" s="35">
        <f t="shared" si="3"/>
        <v>0</v>
      </c>
      <c r="N52" s="162">
        <v>1</v>
      </c>
    </row>
    <row r="53" spans="1:35" ht="15" thickBot="1" x14ac:dyDescent="0.2">
      <c r="A53" s="179" t="s">
        <v>71</v>
      </c>
      <c r="B53" s="125">
        <v>1</v>
      </c>
      <c r="C53" s="230">
        <v>1</v>
      </c>
      <c r="D53" s="22">
        <v>1</v>
      </c>
      <c r="E53" s="73">
        <v>1</v>
      </c>
      <c r="F53" s="22">
        <f t="shared" si="6"/>
        <v>0</v>
      </c>
      <c r="G53" s="33">
        <f t="shared" si="7"/>
        <v>0</v>
      </c>
      <c r="H53" s="22">
        <v>1</v>
      </c>
      <c r="I53" s="73">
        <v>1</v>
      </c>
      <c r="J53" s="22">
        <f t="shared" si="4"/>
        <v>0</v>
      </c>
      <c r="K53" s="34">
        <f t="shared" si="5"/>
        <v>0</v>
      </c>
      <c r="L53" s="161">
        <f t="shared" si="2"/>
        <v>0</v>
      </c>
      <c r="M53" s="35">
        <f t="shared" si="3"/>
        <v>6.7069081153588194E-4</v>
      </c>
      <c r="N53" s="162">
        <v>5</v>
      </c>
    </row>
    <row r="54" spans="1:35" ht="15" thickBot="1" x14ac:dyDescent="0.2">
      <c r="A54" s="179" t="s">
        <v>178</v>
      </c>
      <c r="B54" s="125">
        <v>153</v>
      </c>
      <c r="C54" s="230">
        <v>169</v>
      </c>
      <c r="D54" s="22">
        <v>142</v>
      </c>
      <c r="E54" s="73">
        <v>158</v>
      </c>
      <c r="F54" s="22">
        <f t="shared" si="6"/>
        <v>11</v>
      </c>
      <c r="G54" s="33">
        <f t="shared" si="7"/>
        <v>11</v>
      </c>
      <c r="H54" s="22">
        <v>140</v>
      </c>
      <c r="I54" s="73">
        <v>154</v>
      </c>
      <c r="J54" s="22">
        <f t="shared" si="4"/>
        <v>13</v>
      </c>
      <c r="K54" s="34">
        <f t="shared" si="5"/>
        <v>15</v>
      </c>
      <c r="L54" s="161">
        <f t="shared" si="2"/>
        <v>9.7402597402597407E-2</v>
      </c>
      <c r="M54" s="35">
        <f t="shared" si="3"/>
        <v>0.11334674714956405</v>
      </c>
      <c r="N54" s="187">
        <v>1</v>
      </c>
    </row>
    <row r="55" spans="1:35" ht="15" thickBot="1" x14ac:dyDescent="0.2">
      <c r="A55" s="188" t="s">
        <v>88</v>
      </c>
      <c r="B55" s="125">
        <v>1</v>
      </c>
      <c r="C55" s="230">
        <v>1</v>
      </c>
      <c r="D55" s="22">
        <v>1</v>
      </c>
      <c r="E55" s="73">
        <v>1</v>
      </c>
      <c r="F55" s="22">
        <f t="shared" si="6"/>
        <v>0</v>
      </c>
      <c r="G55" s="33">
        <f t="shared" si="7"/>
        <v>0</v>
      </c>
      <c r="H55" s="22">
        <v>1</v>
      </c>
      <c r="I55" s="73">
        <v>1</v>
      </c>
      <c r="J55" s="22">
        <f t="shared" si="4"/>
        <v>0</v>
      </c>
      <c r="K55" s="34">
        <f t="shared" si="5"/>
        <v>0</v>
      </c>
      <c r="L55" s="161">
        <f t="shared" si="2"/>
        <v>0</v>
      </c>
      <c r="M55" s="35">
        <f t="shared" si="3"/>
        <v>6.7069081153588194E-4</v>
      </c>
      <c r="N55" s="192">
        <v>0</v>
      </c>
    </row>
    <row r="56" spans="1:35" ht="15" thickBot="1" x14ac:dyDescent="0.2">
      <c r="A56" s="193" t="s">
        <v>53</v>
      </c>
      <c r="B56" s="226">
        <f>SUM(B4:B55)</f>
        <v>1212</v>
      </c>
      <c r="C56" s="225">
        <f>SUM(C4:C55)</f>
        <v>1491</v>
      </c>
      <c r="D56" s="226">
        <f>SUM(D4:D55)</f>
        <v>1189</v>
      </c>
      <c r="E56" s="225">
        <f>SUM(E4:E55)</f>
        <v>1467</v>
      </c>
      <c r="F56" s="44">
        <f>B56-D56</f>
        <v>23</v>
      </c>
      <c r="G56" s="146">
        <f>C56-E56</f>
        <v>24</v>
      </c>
      <c r="H56" s="43">
        <f>SUM(H4:H55)</f>
        <v>1172</v>
      </c>
      <c r="I56" s="75">
        <f>SUM(I4:I55)</f>
        <v>1450</v>
      </c>
      <c r="J56" s="44">
        <f>B56-H56</f>
        <v>40</v>
      </c>
      <c r="K56" s="146">
        <f>C56-I56</f>
        <v>41</v>
      </c>
      <c r="L56" s="228">
        <f>IF(ISERROR(K56/I56),0,K56/I56)</f>
        <v>2.8275862068965516E-2</v>
      </c>
      <c r="M56" s="195">
        <f>C56/$C$56</f>
        <v>1</v>
      </c>
      <c r="N56" s="7"/>
    </row>
    <row r="57" spans="1:35" ht="12.75" customHeight="1" x14ac:dyDescent="0.15">
      <c r="A57" s="222"/>
      <c r="B57" s="223"/>
      <c r="M57" s="196"/>
    </row>
    <row r="58" spans="1:35" ht="14.25" x14ac:dyDescent="0.15">
      <c r="A58" s="222"/>
      <c r="B58" s="223"/>
    </row>
    <row r="59" spans="1:35" ht="14.25" x14ac:dyDescent="0.15">
      <c r="A59" s="222"/>
      <c r="B59" s="223"/>
    </row>
    <row r="60" spans="1:35" ht="14.25" x14ac:dyDescent="0.15">
      <c r="A60" s="222"/>
      <c r="B60" s="223"/>
    </row>
    <row r="61" spans="1:35" ht="14.25" x14ac:dyDescent="0.15">
      <c r="A61" s="222"/>
      <c r="B61" s="223"/>
    </row>
    <row r="62" spans="1:35" ht="14.25" x14ac:dyDescent="0.15">
      <c r="A62" s="222"/>
      <c r="B62" s="223"/>
    </row>
    <row r="63" spans="1:35" ht="14.25" x14ac:dyDescent="0.15">
      <c r="A63" s="224"/>
      <c r="B63" s="222"/>
      <c r="C63" s="222"/>
      <c r="D63" s="222"/>
      <c r="E63" s="224"/>
      <c r="F63" s="224"/>
      <c r="G63" s="222"/>
      <c r="H63" s="224"/>
      <c r="I63" s="357"/>
      <c r="J63" s="357"/>
      <c r="K63" s="357"/>
      <c r="L63" s="357"/>
      <c r="M63" s="357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358"/>
      <c r="AH63" s="359"/>
      <c r="AI63" s="359"/>
    </row>
    <row r="64" spans="1:35" ht="14.25" x14ac:dyDescent="0.15">
      <c r="A64" s="224"/>
      <c r="B64" s="360"/>
      <c r="C64" s="360"/>
      <c r="D64" s="360"/>
      <c r="E64" s="360"/>
      <c r="F64" s="361"/>
      <c r="G64" s="361"/>
      <c r="H64" s="360"/>
      <c r="I64" s="360"/>
      <c r="J64" s="361"/>
      <c r="K64" s="361"/>
      <c r="L64" s="234"/>
      <c r="M64" s="235"/>
      <c r="N64" s="236"/>
      <c r="O64" s="224"/>
      <c r="P64" s="358"/>
      <c r="Q64" s="359"/>
      <c r="R64" s="359"/>
      <c r="S64" s="358"/>
      <c r="T64" s="358"/>
      <c r="U64" s="359"/>
      <c r="V64" s="362"/>
      <c r="W64" s="358"/>
      <c r="X64" s="358"/>
      <c r="Y64" s="358"/>
      <c r="Z64" s="358"/>
      <c r="AA64" s="358"/>
      <c r="AB64" s="358"/>
      <c r="AC64" s="362"/>
      <c r="AD64" s="362"/>
      <c r="AE64" s="359"/>
      <c r="AF64" s="359"/>
      <c r="AG64" s="358"/>
      <c r="AH64" s="237"/>
      <c r="AI64" s="238"/>
    </row>
    <row r="65" spans="1:35" ht="14.25" x14ac:dyDescent="0.15">
      <c r="A65" s="239"/>
      <c r="B65" s="240"/>
      <c r="C65" s="241"/>
      <c r="D65" s="240"/>
      <c r="E65" s="241"/>
      <c r="F65" s="242"/>
      <c r="G65" s="243"/>
      <c r="H65" s="240"/>
      <c r="I65" s="241"/>
      <c r="J65" s="242"/>
      <c r="K65" s="243"/>
      <c r="L65" s="234"/>
      <c r="M65" s="235"/>
      <c r="N65" s="244"/>
      <c r="O65" s="224"/>
      <c r="P65" s="358"/>
      <c r="Q65" s="237"/>
      <c r="R65" s="238"/>
      <c r="S65" s="237"/>
      <c r="T65" s="238"/>
      <c r="U65" s="237"/>
      <c r="V65" s="238"/>
      <c r="W65" s="237"/>
      <c r="X65" s="238"/>
      <c r="Y65" s="237"/>
      <c r="Z65" s="238"/>
      <c r="AA65" s="237"/>
      <c r="AB65" s="238"/>
      <c r="AC65" s="237"/>
      <c r="AD65" s="238"/>
      <c r="AE65" s="233"/>
      <c r="AF65" s="233"/>
      <c r="AG65" s="358"/>
      <c r="AH65" s="359"/>
      <c r="AI65" s="359"/>
    </row>
    <row r="66" spans="1:35" ht="14.25" x14ac:dyDescent="0.15">
      <c r="A66" s="245"/>
      <c r="B66" s="231"/>
      <c r="C66" s="231"/>
      <c r="D66" s="231"/>
      <c r="E66" s="246"/>
      <c r="F66" s="231"/>
      <c r="G66" s="246"/>
      <c r="H66" s="231"/>
      <c r="I66" s="246"/>
      <c r="J66" s="231"/>
      <c r="K66" s="246"/>
      <c r="L66" s="247"/>
      <c r="M66" s="248"/>
      <c r="N66" s="100"/>
      <c r="O66" s="224"/>
      <c r="P66" s="249"/>
      <c r="Q66" s="250"/>
      <c r="R66" s="250"/>
      <c r="S66" s="250"/>
      <c r="T66" s="250"/>
      <c r="U66" s="250"/>
      <c r="V66" s="250"/>
      <c r="W66" s="250"/>
      <c r="X66" s="250"/>
      <c r="Y66" s="250"/>
      <c r="Z66" s="251"/>
      <c r="AA66" s="250"/>
      <c r="AB66" s="250"/>
      <c r="AC66" s="250"/>
      <c r="AD66" s="251"/>
      <c r="AE66" s="252"/>
      <c r="AF66" s="253"/>
      <c r="AG66" s="358"/>
      <c r="AH66" s="237"/>
      <c r="AI66" s="238"/>
    </row>
    <row r="67" spans="1:35" ht="14.25" x14ac:dyDescent="0.15">
      <c r="A67" s="245"/>
      <c r="B67" s="231"/>
      <c r="C67" s="231"/>
      <c r="D67" s="222"/>
      <c r="E67" s="223"/>
      <c r="F67" s="222"/>
      <c r="G67" s="223"/>
      <c r="H67" s="222"/>
      <c r="I67" s="223"/>
      <c r="J67" s="222"/>
      <c r="K67" s="223"/>
      <c r="L67" s="247"/>
      <c r="M67" s="232"/>
      <c r="N67" s="100"/>
      <c r="O67" s="224"/>
      <c r="P67" s="254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49"/>
      <c r="AH67" s="250"/>
      <c r="AI67" s="250"/>
    </row>
    <row r="68" spans="1:35" ht="14.25" x14ac:dyDescent="0.15">
      <c r="A68" s="245"/>
      <c r="B68" s="231"/>
      <c r="C68" s="231"/>
      <c r="D68" s="222"/>
      <c r="E68" s="223"/>
      <c r="F68" s="222"/>
      <c r="G68" s="223"/>
      <c r="H68" s="222"/>
      <c r="I68" s="223"/>
      <c r="J68" s="222"/>
      <c r="K68" s="223"/>
      <c r="L68" s="247"/>
      <c r="M68" s="232"/>
      <c r="N68" s="100"/>
      <c r="O68" s="224"/>
      <c r="P68" s="224"/>
      <c r="Q68" s="256"/>
      <c r="R68" s="250"/>
      <c r="S68" s="224"/>
      <c r="T68" s="224"/>
      <c r="U68" s="224"/>
      <c r="V68" s="224"/>
      <c r="W68" s="224"/>
      <c r="X68" s="224"/>
      <c r="Y68" s="224"/>
      <c r="Z68" s="224"/>
      <c r="AA68" s="224"/>
      <c r="AB68" s="224"/>
      <c r="AC68" s="224"/>
      <c r="AD68" s="224"/>
      <c r="AE68" s="224"/>
      <c r="AF68" s="224"/>
      <c r="AG68" s="254"/>
      <c r="AH68" s="255"/>
      <c r="AI68" s="255"/>
    </row>
    <row r="69" spans="1:35" ht="14.25" x14ac:dyDescent="0.15">
      <c r="A69" s="257"/>
      <c r="B69" s="231"/>
      <c r="C69" s="231"/>
      <c r="D69" s="222"/>
      <c r="E69" s="223"/>
      <c r="F69" s="222"/>
      <c r="G69" s="223"/>
      <c r="H69" s="222"/>
      <c r="I69" s="223"/>
      <c r="J69" s="222"/>
      <c r="K69" s="223"/>
      <c r="L69" s="247"/>
      <c r="M69" s="232"/>
      <c r="N69" s="100"/>
      <c r="O69" s="224"/>
      <c r="P69" s="224"/>
      <c r="Q69" s="256"/>
      <c r="R69" s="250"/>
      <c r="S69" s="224"/>
      <c r="T69" s="224"/>
      <c r="U69" s="224"/>
      <c r="V69" s="224"/>
      <c r="W69" s="224"/>
      <c r="X69" s="224"/>
      <c r="Y69" s="224"/>
      <c r="Z69" s="224"/>
      <c r="AA69" s="224"/>
      <c r="AB69" s="224"/>
      <c r="AC69" s="224"/>
      <c r="AD69" s="224"/>
      <c r="AE69" s="224"/>
      <c r="AF69" s="224"/>
      <c r="AG69" s="224"/>
      <c r="AH69" s="256"/>
      <c r="AI69" s="250"/>
    </row>
    <row r="70" spans="1:35" ht="14.25" x14ac:dyDescent="0.15">
      <c r="A70" s="257"/>
      <c r="B70" s="231"/>
      <c r="C70" s="231"/>
      <c r="D70" s="222"/>
      <c r="E70" s="223"/>
      <c r="F70" s="222"/>
      <c r="G70" s="223"/>
      <c r="H70" s="222"/>
      <c r="I70" s="223"/>
      <c r="J70" s="222"/>
      <c r="K70" s="223"/>
      <c r="L70" s="247"/>
      <c r="M70" s="232"/>
      <c r="N70" s="100"/>
      <c r="O70" s="224"/>
      <c r="P70" s="224"/>
      <c r="Q70" s="256"/>
      <c r="R70" s="250"/>
      <c r="S70" s="224"/>
      <c r="T70" s="224"/>
      <c r="U70" s="224"/>
      <c r="V70" s="224"/>
      <c r="W70" s="224"/>
      <c r="X70" s="224"/>
      <c r="Y70" s="224"/>
      <c r="Z70" s="224"/>
      <c r="AA70" s="224"/>
      <c r="AB70" s="224"/>
      <c r="AC70" s="224"/>
      <c r="AD70" s="224"/>
      <c r="AE70" s="224"/>
      <c r="AF70" s="224"/>
      <c r="AG70" s="224"/>
      <c r="AH70" s="256"/>
      <c r="AI70" s="250"/>
    </row>
    <row r="71" spans="1:35" ht="14.25" x14ac:dyDescent="0.15">
      <c r="A71" s="257"/>
      <c r="B71" s="231"/>
      <c r="C71" s="231"/>
      <c r="D71" s="222"/>
      <c r="E71" s="223"/>
      <c r="F71" s="222"/>
      <c r="G71" s="223"/>
      <c r="H71" s="222"/>
      <c r="I71" s="223"/>
      <c r="J71" s="222"/>
      <c r="K71" s="223"/>
      <c r="L71" s="247"/>
      <c r="M71" s="232"/>
      <c r="N71" s="100"/>
      <c r="O71" s="224"/>
      <c r="P71" s="224"/>
      <c r="Q71" s="256"/>
      <c r="R71" s="224"/>
      <c r="S71" s="224"/>
      <c r="T71" s="224"/>
      <c r="U71" s="224"/>
      <c r="V71" s="224"/>
      <c r="W71" s="224"/>
      <c r="X71" s="224"/>
      <c r="Y71" s="224"/>
      <c r="Z71" s="224"/>
      <c r="AA71" s="224"/>
      <c r="AB71" s="224"/>
      <c r="AC71" s="224"/>
      <c r="AD71" s="224"/>
      <c r="AE71" s="224"/>
      <c r="AF71" s="224"/>
      <c r="AG71" s="224"/>
      <c r="AH71" s="224"/>
      <c r="AI71" s="224"/>
    </row>
    <row r="72" spans="1:35" ht="14.25" x14ac:dyDescent="0.15">
      <c r="A72" s="257"/>
      <c r="B72" s="231"/>
      <c r="C72" s="231"/>
      <c r="D72" s="222"/>
      <c r="E72" s="223"/>
      <c r="F72" s="222"/>
      <c r="G72" s="223"/>
      <c r="H72" s="222"/>
      <c r="I72" s="223"/>
      <c r="J72" s="222"/>
      <c r="K72" s="223"/>
      <c r="L72" s="247"/>
      <c r="M72" s="232"/>
      <c r="N72" s="100"/>
      <c r="O72" s="224"/>
      <c r="P72" s="224"/>
      <c r="Q72" s="224"/>
      <c r="R72" s="224"/>
      <c r="S72" s="224"/>
      <c r="T72" s="224"/>
      <c r="U72" s="224"/>
      <c r="V72" s="224"/>
      <c r="W72" s="224"/>
      <c r="X72" s="224"/>
      <c r="Y72" s="224"/>
      <c r="Z72" s="224"/>
      <c r="AA72" s="224"/>
      <c r="AB72" s="224"/>
      <c r="AC72" s="224"/>
      <c r="AD72" s="224"/>
      <c r="AE72" s="224"/>
      <c r="AF72" s="224"/>
      <c r="AG72" s="224"/>
      <c r="AH72" s="224"/>
      <c r="AI72" s="224"/>
    </row>
    <row r="73" spans="1:35" ht="14.25" x14ac:dyDescent="0.15">
      <c r="A73" s="258"/>
      <c r="B73" s="231"/>
      <c r="C73" s="231"/>
      <c r="D73" s="222"/>
      <c r="E73" s="223"/>
      <c r="F73" s="222"/>
      <c r="G73" s="223"/>
      <c r="H73" s="222"/>
      <c r="I73" s="223"/>
      <c r="J73" s="222"/>
      <c r="K73" s="223"/>
      <c r="L73" s="247"/>
      <c r="M73" s="232"/>
      <c r="N73" s="100"/>
      <c r="O73" s="224"/>
      <c r="P73" s="224"/>
      <c r="Q73" s="224"/>
      <c r="R73" s="224"/>
      <c r="S73" s="224"/>
      <c r="T73" s="224"/>
      <c r="U73" s="224"/>
      <c r="V73" s="224"/>
      <c r="W73" s="224"/>
      <c r="X73" s="224"/>
      <c r="Y73" s="224"/>
      <c r="Z73" s="224"/>
      <c r="AA73" s="224"/>
      <c r="AB73" s="224"/>
      <c r="AC73" s="224"/>
      <c r="AD73" s="224"/>
      <c r="AE73" s="224"/>
      <c r="AF73" s="224"/>
      <c r="AG73" s="224"/>
      <c r="AH73" s="224"/>
      <c r="AI73" s="224"/>
    </row>
    <row r="74" spans="1:35" ht="14.25" x14ac:dyDescent="0.15">
      <c r="A74" s="257"/>
      <c r="B74" s="231"/>
      <c r="C74" s="231"/>
      <c r="D74" s="222"/>
      <c r="E74" s="223"/>
      <c r="F74" s="222"/>
      <c r="G74" s="223"/>
      <c r="H74" s="222"/>
      <c r="I74" s="223"/>
      <c r="J74" s="222"/>
      <c r="K74" s="223"/>
      <c r="L74" s="247"/>
      <c r="M74" s="232"/>
      <c r="N74" s="100"/>
      <c r="O74" s="224"/>
      <c r="P74" s="224"/>
      <c r="Q74" s="224"/>
      <c r="R74" s="224"/>
      <c r="S74" s="224"/>
      <c r="T74" s="224"/>
      <c r="U74" s="224"/>
      <c r="V74" s="224"/>
      <c r="W74" s="224"/>
      <c r="X74" s="224"/>
      <c r="Y74" s="224"/>
      <c r="Z74" s="224"/>
      <c r="AA74" s="224"/>
      <c r="AB74" s="224"/>
      <c r="AC74" s="224"/>
      <c r="AD74" s="224"/>
      <c r="AE74" s="224"/>
      <c r="AF74" s="224"/>
      <c r="AG74" s="224"/>
      <c r="AH74" s="224"/>
      <c r="AI74" s="224"/>
    </row>
    <row r="75" spans="1:35" ht="14.25" x14ac:dyDescent="0.15">
      <c r="A75" s="257"/>
      <c r="B75" s="231"/>
      <c r="C75" s="231"/>
      <c r="D75" s="222"/>
      <c r="E75" s="223"/>
      <c r="F75" s="222"/>
      <c r="G75" s="223"/>
      <c r="H75" s="222"/>
      <c r="I75" s="223"/>
      <c r="J75" s="222"/>
      <c r="K75" s="223"/>
      <c r="L75" s="247"/>
      <c r="M75" s="232"/>
      <c r="N75" s="100"/>
      <c r="O75" s="224"/>
      <c r="P75" s="224"/>
      <c r="Q75" s="224"/>
      <c r="R75" s="224"/>
      <c r="S75" s="224"/>
      <c r="T75" s="224"/>
      <c r="U75" s="224"/>
      <c r="V75" s="224"/>
      <c r="W75" s="224"/>
      <c r="X75" s="224"/>
      <c r="Y75" s="224"/>
      <c r="Z75" s="224"/>
      <c r="AA75" s="224"/>
      <c r="AB75" s="224"/>
      <c r="AC75" s="224"/>
      <c r="AD75" s="224"/>
      <c r="AE75" s="224"/>
      <c r="AF75" s="224"/>
      <c r="AG75" s="224"/>
      <c r="AH75" s="224"/>
      <c r="AI75" s="224"/>
    </row>
    <row r="76" spans="1:35" ht="14.25" x14ac:dyDescent="0.15">
      <c r="A76" s="257"/>
      <c r="B76" s="231"/>
      <c r="C76" s="231"/>
      <c r="D76" s="222"/>
      <c r="E76" s="223"/>
      <c r="F76" s="222"/>
      <c r="G76" s="223"/>
      <c r="H76" s="222"/>
      <c r="I76" s="223"/>
      <c r="J76" s="222"/>
      <c r="K76" s="223"/>
      <c r="L76" s="247"/>
      <c r="M76" s="232"/>
      <c r="N76" s="100"/>
      <c r="O76" s="224"/>
      <c r="P76" s="224"/>
      <c r="Q76" s="224"/>
      <c r="R76" s="224"/>
      <c r="S76" s="224"/>
      <c r="T76" s="224"/>
      <c r="U76" s="224"/>
      <c r="V76" s="224"/>
      <c r="W76" s="224"/>
      <c r="X76" s="224"/>
      <c r="Y76" s="224"/>
      <c r="Z76" s="224"/>
      <c r="AA76" s="224"/>
      <c r="AB76" s="224"/>
      <c r="AC76" s="224"/>
      <c r="AD76" s="224"/>
      <c r="AE76" s="224"/>
      <c r="AF76" s="224"/>
      <c r="AG76" s="224"/>
      <c r="AH76" s="224"/>
      <c r="AI76" s="224"/>
    </row>
    <row r="77" spans="1:35" ht="14.25" x14ac:dyDescent="0.15">
      <c r="A77" s="257"/>
      <c r="B77" s="231"/>
      <c r="C77" s="231"/>
      <c r="D77" s="222"/>
      <c r="E77" s="223"/>
      <c r="F77" s="222"/>
      <c r="G77" s="223"/>
      <c r="H77" s="222"/>
      <c r="I77" s="223"/>
      <c r="J77" s="222"/>
      <c r="K77" s="223"/>
      <c r="L77" s="247"/>
      <c r="M77" s="232"/>
      <c r="N77" s="100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</row>
    <row r="78" spans="1:35" ht="14.25" x14ac:dyDescent="0.15">
      <c r="A78" s="257"/>
      <c r="B78" s="231"/>
      <c r="C78" s="231"/>
      <c r="D78" s="222"/>
      <c r="E78" s="223"/>
      <c r="F78" s="222"/>
      <c r="G78" s="223"/>
      <c r="H78" s="222"/>
      <c r="I78" s="223"/>
      <c r="J78" s="222"/>
      <c r="K78" s="223"/>
      <c r="L78" s="247"/>
      <c r="M78" s="232"/>
      <c r="N78" s="100"/>
      <c r="O78" s="224"/>
      <c r="P78" s="224"/>
      <c r="Q78" s="224"/>
      <c r="R78" s="224"/>
      <c r="S78" s="224"/>
      <c r="T78" s="224"/>
      <c r="U78" s="224"/>
      <c r="V78" s="224"/>
      <c r="W78" s="224"/>
      <c r="X78" s="224"/>
      <c r="Y78" s="224"/>
      <c r="Z78" s="224"/>
      <c r="AA78" s="224"/>
      <c r="AB78" s="224"/>
      <c r="AC78" s="224"/>
      <c r="AD78" s="224"/>
      <c r="AE78" s="224"/>
      <c r="AF78" s="224"/>
      <c r="AG78" s="224"/>
      <c r="AH78" s="224"/>
      <c r="AI78" s="224"/>
    </row>
    <row r="79" spans="1:35" ht="14.25" x14ac:dyDescent="0.15">
      <c r="A79" s="257"/>
      <c r="B79" s="231"/>
      <c r="C79" s="231"/>
      <c r="D79" s="222"/>
      <c r="E79" s="223"/>
      <c r="F79" s="222"/>
      <c r="G79" s="223"/>
      <c r="H79" s="222"/>
      <c r="I79" s="223"/>
      <c r="J79" s="222"/>
      <c r="K79" s="223"/>
      <c r="L79" s="247"/>
      <c r="M79" s="232"/>
      <c r="N79" s="100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</row>
    <row r="80" spans="1:35" ht="14.25" x14ac:dyDescent="0.15">
      <c r="A80" s="257"/>
      <c r="B80" s="231"/>
      <c r="C80" s="231"/>
      <c r="D80" s="222"/>
      <c r="E80" s="223"/>
      <c r="F80" s="222"/>
      <c r="G80" s="223"/>
      <c r="H80" s="222"/>
      <c r="I80" s="223"/>
      <c r="J80" s="222"/>
      <c r="K80" s="223"/>
      <c r="L80" s="247"/>
      <c r="M80" s="232"/>
      <c r="N80" s="100"/>
      <c r="O80" s="224"/>
      <c r="P80" s="224"/>
      <c r="Q80" s="224"/>
      <c r="R80" s="224"/>
      <c r="S80" s="224"/>
      <c r="T80" s="224"/>
      <c r="U80" s="224"/>
      <c r="V80" s="224"/>
      <c r="W80" s="224"/>
      <c r="X80" s="224"/>
      <c r="Y80" s="224"/>
      <c r="Z80" s="224"/>
      <c r="AA80" s="224"/>
      <c r="AB80" s="224"/>
      <c r="AC80" s="224"/>
      <c r="AD80" s="224"/>
      <c r="AE80" s="224"/>
      <c r="AF80" s="224"/>
      <c r="AG80" s="224"/>
      <c r="AH80" s="224"/>
      <c r="AI80" s="224"/>
    </row>
    <row r="81" spans="1:35" ht="14.25" x14ac:dyDescent="0.15">
      <c r="A81" s="259"/>
      <c r="B81" s="231"/>
      <c r="C81" s="231"/>
      <c r="D81" s="222"/>
      <c r="E81" s="223"/>
      <c r="F81" s="222"/>
      <c r="G81" s="223"/>
      <c r="H81" s="222"/>
      <c r="I81" s="223"/>
      <c r="J81" s="222"/>
      <c r="K81" s="223"/>
      <c r="L81" s="247"/>
      <c r="M81" s="232"/>
      <c r="N81" s="100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</row>
    <row r="82" spans="1:35" ht="14.25" x14ac:dyDescent="0.15">
      <c r="A82" s="257"/>
      <c r="B82" s="231"/>
      <c r="C82" s="231"/>
      <c r="D82" s="222"/>
      <c r="E82" s="223"/>
      <c r="F82" s="222"/>
      <c r="G82" s="223"/>
      <c r="H82" s="222"/>
      <c r="I82" s="223"/>
      <c r="J82" s="222"/>
      <c r="K82" s="223"/>
      <c r="L82" s="247"/>
      <c r="M82" s="232"/>
      <c r="N82" s="100"/>
      <c r="O82" s="224"/>
      <c r="P82" s="224"/>
      <c r="Q82" s="224"/>
      <c r="R82" s="224"/>
      <c r="S82" s="224"/>
      <c r="T82" s="224"/>
      <c r="U82" s="224"/>
      <c r="V82" s="224"/>
      <c r="W82" s="224"/>
      <c r="X82" s="224"/>
      <c r="Y82" s="224"/>
      <c r="Z82" s="224"/>
      <c r="AA82" s="224"/>
      <c r="AB82" s="224"/>
      <c r="AC82" s="224"/>
      <c r="AD82" s="224"/>
      <c r="AE82" s="224"/>
      <c r="AF82" s="224"/>
      <c r="AG82" s="224"/>
      <c r="AH82" s="224"/>
      <c r="AI82" s="224"/>
    </row>
    <row r="83" spans="1:35" ht="14.25" x14ac:dyDescent="0.15">
      <c r="A83" s="257"/>
      <c r="B83" s="231"/>
      <c r="C83" s="231"/>
      <c r="D83" s="222"/>
      <c r="E83" s="223"/>
      <c r="F83" s="222"/>
      <c r="G83" s="223"/>
      <c r="H83" s="222"/>
      <c r="I83" s="223"/>
      <c r="J83" s="222"/>
      <c r="K83" s="223"/>
      <c r="L83" s="247"/>
      <c r="M83" s="232"/>
      <c r="N83" s="100"/>
      <c r="O83" s="224"/>
      <c r="P83" s="224"/>
      <c r="Q83" s="224"/>
      <c r="R83" s="224"/>
      <c r="S83" s="224"/>
      <c r="T83" s="224"/>
      <c r="U83" s="224"/>
      <c r="V83" s="224"/>
      <c r="W83" s="224"/>
      <c r="X83" s="224"/>
      <c r="Y83" s="224"/>
      <c r="Z83" s="224"/>
      <c r="AA83" s="224"/>
      <c r="AB83" s="224"/>
      <c r="AC83" s="224"/>
      <c r="AD83" s="224"/>
      <c r="AE83" s="224"/>
      <c r="AF83" s="224"/>
      <c r="AG83" s="224"/>
      <c r="AH83" s="224"/>
      <c r="AI83" s="224"/>
    </row>
    <row r="84" spans="1:35" ht="14.25" x14ac:dyDescent="0.15">
      <c r="A84" s="257"/>
      <c r="B84" s="231"/>
      <c r="C84" s="231"/>
      <c r="D84" s="222"/>
      <c r="E84" s="223"/>
      <c r="F84" s="222"/>
      <c r="G84" s="223"/>
      <c r="H84" s="222"/>
      <c r="I84" s="223"/>
      <c r="J84" s="222"/>
      <c r="K84" s="223"/>
      <c r="L84" s="247"/>
      <c r="M84" s="232"/>
      <c r="N84" s="100"/>
      <c r="O84" s="224"/>
      <c r="P84" s="224"/>
      <c r="Q84" s="224"/>
      <c r="R84" s="224"/>
      <c r="S84" s="224"/>
      <c r="T84" s="224"/>
      <c r="U84" s="224"/>
      <c r="V84" s="224"/>
      <c r="W84" s="224"/>
      <c r="X84" s="224"/>
      <c r="Y84" s="224"/>
      <c r="Z84" s="224"/>
      <c r="AA84" s="224"/>
      <c r="AB84" s="224"/>
      <c r="AC84" s="224"/>
      <c r="AD84" s="224"/>
      <c r="AE84" s="224"/>
      <c r="AF84" s="224"/>
      <c r="AG84" s="224"/>
      <c r="AH84" s="224"/>
      <c r="AI84" s="224"/>
    </row>
    <row r="85" spans="1:35" ht="14.25" x14ac:dyDescent="0.15">
      <c r="A85" s="257"/>
      <c r="B85" s="231"/>
      <c r="C85" s="231"/>
      <c r="D85" s="222"/>
      <c r="E85" s="223"/>
      <c r="F85" s="222"/>
      <c r="G85" s="223"/>
      <c r="H85" s="222"/>
      <c r="I85" s="223"/>
      <c r="J85" s="222"/>
      <c r="K85" s="223"/>
      <c r="L85" s="247"/>
      <c r="M85" s="232"/>
      <c r="N85" s="100"/>
      <c r="O85" s="224"/>
      <c r="P85" s="224"/>
      <c r="Q85" s="224"/>
      <c r="R85" s="224"/>
      <c r="S85" s="224"/>
      <c r="T85" s="224"/>
      <c r="U85" s="224"/>
      <c r="V85" s="224"/>
      <c r="W85" s="224"/>
      <c r="X85" s="224"/>
      <c r="Y85" s="224"/>
      <c r="Z85" s="224"/>
      <c r="AA85" s="224"/>
      <c r="AB85" s="224"/>
      <c r="AC85" s="224"/>
      <c r="AD85" s="224"/>
      <c r="AE85" s="224"/>
      <c r="AF85" s="224"/>
      <c r="AG85" s="224"/>
      <c r="AH85" s="224"/>
      <c r="AI85" s="224"/>
    </row>
    <row r="86" spans="1:35" ht="14.25" x14ac:dyDescent="0.15">
      <c r="A86" s="259"/>
      <c r="B86" s="231"/>
      <c r="C86" s="231"/>
      <c r="D86" s="222"/>
      <c r="E86" s="223"/>
      <c r="F86" s="222"/>
      <c r="G86" s="223"/>
      <c r="H86" s="222"/>
      <c r="I86" s="223"/>
      <c r="J86" s="222"/>
      <c r="K86" s="223"/>
      <c r="L86" s="247"/>
      <c r="M86" s="232"/>
      <c r="N86" s="100"/>
      <c r="O86" s="224"/>
      <c r="P86" s="224"/>
      <c r="Q86" s="224"/>
      <c r="R86" s="224"/>
      <c r="S86" s="224"/>
      <c r="T86" s="224"/>
      <c r="U86" s="224"/>
      <c r="V86" s="224"/>
      <c r="W86" s="224"/>
      <c r="X86" s="224"/>
      <c r="Y86" s="224"/>
      <c r="Z86" s="224"/>
      <c r="AA86" s="224"/>
      <c r="AB86" s="224"/>
      <c r="AC86" s="224"/>
      <c r="AD86" s="224"/>
      <c r="AE86" s="224"/>
      <c r="AF86" s="224"/>
      <c r="AG86" s="224"/>
      <c r="AH86" s="224"/>
      <c r="AI86" s="224"/>
    </row>
    <row r="87" spans="1:35" ht="14.25" x14ac:dyDescent="0.15">
      <c r="A87" s="257"/>
      <c r="B87" s="231"/>
      <c r="C87" s="231"/>
      <c r="D87" s="222"/>
      <c r="E87" s="223"/>
      <c r="F87" s="222"/>
      <c r="G87" s="223"/>
      <c r="H87" s="222"/>
      <c r="I87" s="223"/>
      <c r="J87" s="222"/>
      <c r="K87" s="223"/>
      <c r="L87" s="247"/>
      <c r="M87" s="232"/>
      <c r="N87" s="100"/>
      <c r="O87" s="224"/>
      <c r="P87" s="224"/>
      <c r="Q87" s="224"/>
      <c r="R87" s="224"/>
      <c r="S87" s="224"/>
      <c r="T87" s="224"/>
      <c r="U87" s="224"/>
      <c r="V87" s="224"/>
      <c r="W87" s="224"/>
      <c r="X87" s="224"/>
      <c r="Y87" s="224"/>
      <c r="Z87" s="224"/>
      <c r="AA87" s="224"/>
      <c r="AB87" s="224"/>
      <c r="AC87" s="224"/>
      <c r="AD87" s="224"/>
      <c r="AE87" s="224"/>
      <c r="AF87" s="224"/>
      <c r="AG87" s="224"/>
      <c r="AH87" s="224"/>
      <c r="AI87" s="224"/>
    </row>
    <row r="88" spans="1:35" ht="14.25" x14ac:dyDescent="0.15">
      <c r="A88" s="257"/>
      <c r="B88" s="231"/>
      <c r="C88" s="231"/>
      <c r="D88" s="222"/>
      <c r="E88" s="223"/>
      <c r="F88" s="222"/>
      <c r="G88" s="223"/>
      <c r="H88" s="222"/>
      <c r="I88" s="223"/>
      <c r="J88" s="222"/>
      <c r="K88" s="223"/>
      <c r="L88" s="247"/>
      <c r="M88" s="232"/>
      <c r="N88" s="100"/>
      <c r="O88" s="224"/>
      <c r="P88" s="224"/>
      <c r="Q88" s="224"/>
      <c r="R88" s="224"/>
      <c r="S88" s="224"/>
      <c r="T88" s="224"/>
      <c r="U88" s="224"/>
      <c r="V88" s="224"/>
      <c r="W88" s="224"/>
      <c r="X88" s="224"/>
      <c r="Y88" s="224"/>
      <c r="Z88" s="224"/>
      <c r="AA88" s="224"/>
      <c r="AB88" s="224"/>
      <c r="AC88" s="224"/>
      <c r="AD88" s="224"/>
      <c r="AE88" s="224"/>
      <c r="AF88" s="224"/>
      <c r="AG88" s="224"/>
      <c r="AH88" s="224"/>
      <c r="AI88" s="224"/>
    </row>
    <row r="89" spans="1:35" ht="14.25" x14ac:dyDescent="0.15">
      <c r="A89" s="257"/>
      <c r="B89" s="231"/>
      <c r="C89" s="231"/>
      <c r="D89" s="222"/>
      <c r="E89" s="223"/>
      <c r="F89" s="222"/>
      <c r="G89" s="223"/>
      <c r="H89" s="222"/>
      <c r="I89" s="223"/>
      <c r="J89" s="222"/>
      <c r="K89" s="223"/>
      <c r="L89" s="247"/>
      <c r="M89" s="232"/>
      <c r="N89" s="100"/>
      <c r="O89" s="224"/>
      <c r="P89" s="224"/>
      <c r="Q89" s="224"/>
      <c r="R89" s="224"/>
      <c r="S89" s="224"/>
      <c r="T89" s="224"/>
      <c r="U89" s="224"/>
      <c r="V89" s="224"/>
      <c r="W89" s="224"/>
      <c r="X89" s="224"/>
      <c r="Y89" s="224"/>
      <c r="Z89" s="224"/>
      <c r="AA89" s="224"/>
      <c r="AB89" s="224"/>
      <c r="AC89" s="224"/>
      <c r="AD89" s="224"/>
      <c r="AE89" s="224"/>
      <c r="AF89" s="224"/>
      <c r="AG89" s="224"/>
      <c r="AH89" s="224"/>
      <c r="AI89" s="224"/>
    </row>
    <row r="90" spans="1:35" ht="14.25" x14ac:dyDescent="0.15">
      <c r="A90" s="257"/>
      <c r="B90" s="231"/>
      <c r="C90" s="231"/>
      <c r="D90" s="222"/>
      <c r="E90" s="223"/>
      <c r="F90" s="222"/>
      <c r="G90" s="223"/>
      <c r="H90" s="222"/>
      <c r="I90" s="223"/>
      <c r="J90" s="222"/>
      <c r="K90" s="223"/>
      <c r="L90" s="247"/>
      <c r="M90" s="232"/>
      <c r="N90" s="100"/>
      <c r="O90" s="224"/>
      <c r="P90" s="224"/>
      <c r="Q90" s="224"/>
      <c r="R90" s="224"/>
      <c r="S90" s="224"/>
      <c r="T90" s="224"/>
      <c r="U90" s="224"/>
      <c r="V90" s="224"/>
      <c r="W90" s="224"/>
      <c r="X90" s="224"/>
      <c r="Y90" s="224"/>
      <c r="Z90" s="224"/>
      <c r="AA90" s="224"/>
      <c r="AB90" s="224"/>
      <c r="AC90" s="224"/>
      <c r="AD90" s="224"/>
      <c r="AE90" s="224"/>
      <c r="AF90" s="224"/>
      <c r="AG90" s="224"/>
      <c r="AH90" s="224"/>
      <c r="AI90" s="224"/>
    </row>
    <row r="91" spans="1:35" ht="14.25" x14ac:dyDescent="0.15">
      <c r="A91" s="257"/>
      <c r="B91" s="231"/>
      <c r="C91" s="231"/>
      <c r="D91" s="222"/>
      <c r="E91" s="223"/>
      <c r="F91" s="222"/>
      <c r="G91" s="223"/>
      <c r="H91" s="222"/>
      <c r="I91" s="223"/>
      <c r="J91" s="222"/>
      <c r="K91" s="223"/>
      <c r="L91" s="247"/>
      <c r="M91" s="232"/>
      <c r="N91" s="100"/>
      <c r="O91" s="224"/>
      <c r="P91" s="224"/>
      <c r="Q91" s="224"/>
      <c r="R91" s="224"/>
      <c r="S91" s="224"/>
      <c r="T91" s="224"/>
      <c r="U91" s="224"/>
      <c r="V91" s="224"/>
      <c r="W91" s="224"/>
      <c r="X91" s="224"/>
      <c r="Y91" s="224"/>
      <c r="Z91" s="224"/>
      <c r="AA91" s="224"/>
      <c r="AB91" s="224"/>
      <c r="AC91" s="224"/>
      <c r="AD91" s="224"/>
      <c r="AE91" s="224"/>
      <c r="AF91" s="224"/>
      <c r="AG91" s="224"/>
      <c r="AH91" s="224"/>
      <c r="AI91" s="224"/>
    </row>
    <row r="92" spans="1:35" ht="14.25" x14ac:dyDescent="0.15">
      <c r="A92" s="257"/>
      <c r="B92" s="231"/>
      <c r="C92" s="231"/>
      <c r="D92" s="222"/>
      <c r="E92" s="223"/>
      <c r="F92" s="222"/>
      <c r="G92" s="223"/>
      <c r="H92" s="222"/>
      <c r="I92" s="223"/>
      <c r="J92" s="222"/>
      <c r="K92" s="223"/>
      <c r="L92" s="247"/>
      <c r="M92" s="232"/>
      <c r="N92" s="100"/>
      <c r="O92" s="224"/>
      <c r="P92" s="224"/>
      <c r="Q92" s="224"/>
      <c r="R92" s="224"/>
      <c r="S92" s="224"/>
      <c r="T92" s="224"/>
      <c r="U92" s="224"/>
      <c r="V92" s="224"/>
      <c r="W92" s="224"/>
      <c r="X92" s="224"/>
      <c r="Y92" s="224"/>
      <c r="Z92" s="224"/>
      <c r="AA92" s="224"/>
      <c r="AB92" s="224"/>
      <c r="AC92" s="224"/>
      <c r="AD92" s="224"/>
      <c r="AE92" s="224"/>
      <c r="AF92" s="224"/>
      <c r="AG92" s="224"/>
      <c r="AH92" s="224"/>
      <c r="AI92" s="224"/>
    </row>
    <row r="93" spans="1:35" ht="14.25" x14ac:dyDescent="0.15">
      <c r="A93" s="257"/>
      <c r="B93" s="231"/>
      <c r="C93" s="231"/>
      <c r="D93" s="222"/>
      <c r="E93" s="223"/>
      <c r="F93" s="222"/>
      <c r="G93" s="223"/>
      <c r="H93" s="222"/>
      <c r="I93" s="223"/>
      <c r="J93" s="222"/>
      <c r="K93" s="223"/>
      <c r="L93" s="247"/>
      <c r="M93" s="232"/>
      <c r="N93" s="100"/>
      <c r="O93" s="224"/>
      <c r="P93" s="224"/>
      <c r="Q93" s="224"/>
      <c r="R93" s="224"/>
      <c r="S93" s="224"/>
      <c r="T93" s="224"/>
      <c r="U93" s="224"/>
      <c r="V93" s="224"/>
      <c r="W93" s="224"/>
      <c r="X93" s="224"/>
      <c r="Y93" s="224"/>
      <c r="Z93" s="224"/>
      <c r="AA93" s="224"/>
      <c r="AB93" s="224"/>
      <c r="AC93" s="224"/>
      <c r="AD93" s="224"/>
      <c r="AE93" s="224"/>
      <c r="AF93" s="224"/>
      <c r="AG93" s="224"/>
      <c r="AH93" s="224"/>
      <c r="AI93" s="224"/>
    </row>
    <row r="94" spans="1:35" ht="14.25" x14ac:dyDescent="0.15">
      <c r="A94" s="257"/>
      <c r="B94" s="231"/>
      <c r="C94" s="231"/>
      <c r="D94" s="222"/>
      <c r="E94" s="223"/>
      <c r="F94" s="222"/>
      <c r="G94" s="223"/>
      <c r="H94" s="222"/>
      <c r="I94" s="223"/>
      <c r="J94" s="222"/>
      <c r="K94" s="223"/>
      <c r="L94" s="247"/>
      <c r="M94" s="232"/>
      <c r="N94" s="100"/>
      <c r="O94" s="224"/>
      <c r="P94" s="224"/>
      <c r="Q94" s="224"/>
      <c r="R94" s="224"/>
      <c r="S94" s="224"/>
      <c r="T94" s="224"/>
      <c r="U94" s="224"/>
      <c r="V94" s="224"/>
      <c r="W94" s="224"/>
      <c r="X94" s="224"/>
      <c r="Y94" s="224"/>
      <c r="Z94" s="224"/>
      <c r="AA94" s="224"/>
      <c r="AB94" s="224"/>
      <c r="AC94" s="224"/>
      <c r="AD94" s="224"/>
      <c r="AE94" s="224"/>
      <c r="AF94" s="224"/>
      <c r="AG94" s="224"/>
      <c r="AH94" s="224"/>
      <c r="AI94" s="224"/>
    </row>
    <row r="95" spans="1:35" ht="14.25" x14ac:dyDescent="0.15">
      <c r="A95" s="257"/>
      <c r="B95" s="231"/>
      <c r="C95" s="231"/>
      <c r="D95" s="222"/>
      <c r="E95" s="223"/>
      <c r="F95" s="222"/>
      <c r="G95" s="223"/>
      <c r="H95" s="222"/>
      <c r="I95" s="223"/>
      <c r="J95" s="222"/>
      <c r="K95" s="223"/>
      <c r="L95" s="247"/>
      <c r="M95" s="232"/>
      <c r="N95" s="100"/>
      <c r="O95" s="224"/>
      <c r="P95" s="224"/>
      <c r="Q95" s="224"/>
      <c r="R95" s="224"/>
      <c r="S95" s="224"/>
      <c r="T95" s="224"/>
      <c r="U95" s="224"/>
      <c r="V95" s="224"/>
      <c r="W95" s="224"/>
      <c r="X95" s="224"/>
      <c r="Y95" s="224"/>
      <c r="Z95" s="224"/>
      <c r="AA95" s="224"/>
      <c r="AB95" s="224"/>
      <c r="AC95" s="224"/>
      <c r="AD95" s="224"/>
      <c r="AE95" s="224"/>
      <c r="AF95" s="224"/>
      <c r="AG95" s="224"/>
      <c r="AH95" s="224"/>
      <c r="AI95" s="224"/>
    </row>
    <row r="96" spans="1:35" ht="14.25" x14ac:dyDescent="0.15">
      <c r="A96" s="258"/>
      <c r="B96" s="231"/>
      <c r="C96" s="231"/>
      <c r="D96" s="222"/>
      <c r="E96" s="223"/>
      <c r="F96" s="222"/>
      <c r="G96" s="223"/>
      <c r="H96" s="222"/>
      <c r="I96" s="223"/>
      <c r="J96" s="222"/>
      <c r="K96" s="223"/>
      <c r="L96" s="247"/>
      <c r="M96" s="232"/>
      <c r="N96" s="100"/>
      <c r="O96" s="224"/>
      <c r="P96" s="224"/>
      <c r="Q96" s="224"/>
      <c r="R96" s="224"/>
      <c r="S96" s="224"/>
      <c r="T96" s="224"/>
      <c r="U96" s="224"/>
      <c r="V96" s="224"/>
      <c r="W96" s="224"/>
      <c r="X96" s="224"/>
      <c r="Y96" s="224"/>
      <c r="Z96" s="224"/>
      <c r="AA96" s="224"/>
      <c r="AB96" s="224"/>
      <c r="AC96" s="224"/>
      <c r="AD96" s="224"/>
      <c r="AE96" s="224"/>
      <c r="AF96" s="224"/>
      <c r="AG96" s="224"/>
      <c r="AH96" s="224"/>
      <c r="AI96" s="224"/>
    </row>
    <row r="97" spans="1:35" ht="14.25" x14ac:dyDescent="0.15">
      <c r="A97" s="259"/>
      <c r="B97" s="231"/>
      <c r="C97" s="231"/>
      <c r="D97" s="222"/>
      <c r="E97" s="223"/>
      <c r="F97" s="222"/>
      <c r="G97" s="223"/>
      <c r="H97" s="222"/>
      <c r="I97" s="223"/>
      <c r="J97" s="222"/>
      <c r="K97" s="223"/>
      <c r="L97" s="247"/>
      <c r="M97" s="232"/>
      <c r="N97" s="100"/>
      <c r="O97" s="224"/>
      <c r="P97" s="224"/>
      <c r="Q97" s="224"/>
      <c r="R97" s="224"/>
      <c r="S97" s="224"/>
      <c r="T97" s="224"/>
      <c r="U97" s="224"/>
      <c r="V97" s="224"/>
      <c r="W97" s="224"/>
      <c r="X97" s="224"/>
      <c r="Y97" s="224"/>
      <c r="Z97" s="224"/>
      <c r="AA97" s="224"/>
      <c r="AB97" s="224"/>
      <c r="AC97" s="224"/>
      <c r="AD97" s="224"/>
      <c r="AE97" s="224"/>
      <c r="AF97" s="224"/>
      <c r="AG97" s="224"/>
      <c r="AH97" s="224"/>
      <c r="AI97" s="224"/>
    </row>
    <row r="98" spans="1:35" ht="14.25" x14ac:dyDescent="0.15">
      <c r="A98" s="257"/>
      <c r="B98" s="231"/>
      <c r="C98" s="231"/>
      <c r="D98" s="222"/>
      <c r="E98" s="223"/>
      <c r="F98" s="222"/>
      <c r="G98" s="223"/>
      <c r="H98" s="222"/>
      <c r="I98" s="223"/>
      <c r="J98" s="222"/>
      <c r="K98" s="223"/>
      <c r="L98" s="247"/>
      <c r="M98" s="232"/>
      <c r="N98" s="100"/>
      <c r="O98" s="224"/>
      <c r="P98" s="224"/>
      <c r="Q98" s="224"/>
      <c r="R98" s="224"/>
      <c r="S98" s="224"/>
      <c r="T98" s="224"/>
      <c r="U98" s="224"/>
      <c r="V98" s="224"/>
      <c r="W98" s="224"/>
      <c r="X98" s="224"/>
      <c r="Y98" s="224"/>
      <c r="Z98" s="224"/>
      <c r="AA98" s="224"/>
      <c r="AB98" s="224"/>
      <c r="AC98" s="224"/>
      <c r="AD98" s="224"/>
      <c r="AE98" s="224"/>
      <c r="AF98" s="224"/>
      <c r="AG98" s="224"/>
      <c r="AH98" s="224"/>
      <c r="AI98" s="224"/>
    </row>
    <row r="99" spans="1:35" ht="14.25" x14ac:dyDescent="0.15">
      <c r="A99" s="257"/>
      <c r="B99" s="231"/>
      <c r="C99" s="231"/>
      <c r="D99" s="222"/>
      <c r="E99" s="223"/>
      <c r="F99" s="222"/>
      <c r="G99" s="223"/>
      <c r="H99" s="222"/>
      <c r="I99" s="223"/>
      <c r="J99" s="222"/>
      <c r="K99" s="223"/>
      <c r="L99" s="247"/>
      <c r="M99" s="232"/>
      <c r="N99" s="100"/>
      <c r="O99" s="224"/>
      <c r="P99" s="224"/>
      <c r="Q99" s="224"/>
      <c r="R99" s="224"/>
      <c r="S99" s="224"/>
      <c r="T99" s="224"/>
      <c r="U99" s="224"/>
      <c r="V99" s="224"/>
      <c r="W99" s="224"/>
      <c r="X99" s="224"/>
      <c r="Y99" s="224"/>
      <c r="Z99" s="224"/>
      <c r="AA99" s="224"/>
      <c r="AB99" s="224"/>
      <c r="AC99" s="224"/>
      <c r="AD99" s="224"/>
      <c r="AE99" s="224"/>
      <c r="AF99" s="224"/>
      <c r="AG99" s="224"/>
      <c r="AH99" s="224"/>
      <c r="AI99" s="224"/>
    </row>
    <row r="100" spans="1:35" ht="14.25" x14ac:dyDescent="0.15">
      <c r="A100" s="257"/>
      <c r="B100" s="231"/>
      <c r="C100" s="231"/>
      <c r="D100" s="222"/>
      <c r="E100" s="223"/>
      <c r="F100" s="222"/>
      <c r="G100" s="223"/>
      <c r="H100" s="222"/>
      <c r="I100" s="223"/>
      <c r="J100" s="222"/>
      <c r="K100" s="223"/>
      <c r="L100" s="247"/>
      <c r="M100" s="232"/>
      <c r="N100" s="100"/>
      <c r="O100" s="224"/>
      <c r="P100" s="224"/>
      <c r="Q100" s="224"/>
      <c r="R100" s="224"/>
      <c r="S100" s="224"/>
      <c r="T100" s="224"/>
      <c r="U100" s="224"/>
      <c r="V100" s="224"/>
      <c r="W100" s="224"/>
      <c r="X100" s="224"/>
      <c r="Y100" s="224"/>
      <c r="Z100" s="224"/>
      <c r="AA100" s="224"/>
      <c r="AB100" s="224"/>
      <c r="AC100" s="224"/>
      <c r="AD100" s="224"/>
      <c r="AE100" s="224"/>
      <c r="AF100" s="224"/>
      <c r="AG100" s="224"/>
      <c r="AH100" s="224"/>
      <c r="AI100" s="224"/>
    </row>
    <row r="101" spans="1:35" ht="14.25" x14ac:dyDescent="0.15">
      <c r="A101" s="257"/>
      <c r="B101" s="231"/>
      <c r="C101" s="231"/>
      <c r="D101" s="222"/>
      <c r="E101" s="223"/>
      <c r="F101" s="222"/>
      <c r="G101" s="223"/>
      <c r="H101" s="222"/>
      <c r="I101" s="223"/>
      <c r="J101" s="222"/>
      <c r="K101" s="223"/>
      <c r="L101" s="247"/>
      <c r="M101" s="232"/>
      <c r="N101" s="100"/>
      <c r="O101" s="224"/>
      <c r="P101" s="224"/>
      <c r="Q101" s="224"/>
      <c r="R101" s="224"/>
      <c r="S101" s="224"/>
      <c r="T101" s="224"/>
      <c r="U101" s="224"/>
      <c r="V101" s="224"/>
      <c r="W101" s="224"/>
      <c r="X101" s="224"/>
      <c r="Y101" s="224"/>
      <c r="Z101" s="224"/>
      <c r="AA101" s="224"/>
      <c r="AB101" s="224"/>
      <c r="AC101" s="224"/>
      <c r="AD101" s="224"/>
      <c r="AE101" s="224"/>
      <c r="AF101" s="224"/>
      <c r="AG101" s="224"/>
      <c r="AH101" s="224"/>
      <c r="AI101" s="224"/>
    </row>
    <row r="102" spans="1:35" ht="14.25" x14ac:dyDescent="0.15">
      <c r="A102" s="257"/>
      <c r="B102" s="231"/>
      <c r="C102" s="231"/>
      <c r="D102" s="222"/>
      <c r="E102" s="223"/>
      <c r="F102" s="222"/>
      <c r="G102" s="223"/>
      <c r="H102" s="222"/>
      <c r="I102" s="223"/>
      <c r="J102" s="222"/>
      <c r="K102" s="223"/>
      <c r="L102" s="247"/>
      <c r="M102" s="232"/>
      <c r="N102" s="100"/>
      <c r="O102" s="224"/>
      <c r="P102" s="224"/>
      <c r="Q102" s="224"/>
      <c r="R102" s="224"/>
      <c r="S102" s="224"/>
      <c r="T102" s="224"/>
      <c r="U102" s="224"/>
      <c r="V102" s="224"/>
      <c r="W102" s="224"/>
      <c r="X102" s="224"/>
      <c r="Y102" s="224"/>
      <c r="Z102" s="224"/>
      <c r="AA102" s="224"/>
      <c r="AB102" s="224"/>
      <c r="AC102" s="224"/>
      <c r="AD102" s="224"/>
      <c r="AE102" s="224"/>
      <c r="AF102" s="224"/>
      <c r="AG102" s="224"/>
      <c r="AH102" s="224"/>
      <c r="AI102" s="224"/>
    </row>
    <row r="103" spans="1:35" ht="14.25" x14ac:dyDescent="0.15">
      <c r="A103" s="257"/>
      <c r="B103" s="231"/>
      <c r="C103" s="231"/>
      <c r="D103" s="222"/>
      <c r="E103" s="223"/>
      <c r="F103" s="222"/>
      <c r="G103" s="223"/>
      <c r="H103" s="222"/>
      <c r="I103" s="223"/>
      <c r="J103" s="222"/>
      <c r="K103" s="223"/>
      <c r="L103" s="247"/>
      <c r="M103" s="232"/>
      <c r="N103" s="100"/>
      <c r="O103" s="224"/>
      <c r="P103" s="224"/>
      <c r="Q103" s="224"/>
      <c r="R103" s="224"/>
      <c r="S103" s="224"/>
      <c r="T103" s="224"/>
      <c r="U103" s="224"/>
      <c r="V103" s="224"/>
      <c r="W103" s="224"/>
      <c r="X103" s="224"/>
      <c r="Y103" s="224"/>
      <c r="Z103" s="224"/>
      <c r="AA103" s="224"/>
      <c r="AB103" s="224"/>
      <c r="AC103" s="224"/>
      <c r="AD103" s="224"/>
      <c r="AE103" s="224"/>
      <c r="AF103" s="224"/>
      <c r="AG103" s="224"/>
      <c r="AH103" s="224"/>
      <c r="AI103" s="224"/>
    </row>
    <row r="104" spans="1:35" ht="14.25" x14ac:dyDescent="0.15">
      <c r="A104" s="257"/>
      <c r="B104" s="231"/>
      <c r="C104" s="231"/>
      <c r="D104" s="222"/>
      <c r="E104" s="223"/>
      <c r="F104" s="222"/>
      <c r="G104" s="223"/>
      <c r="H104" s="222"/>
      <c r="I104" s="223"/>
      <c r="J104" s="222"/>
      <c r="K104" s="223"/>
      <c r="L104" s="247"/>
      <c r="M104" s="232"/>
      <c r="N104" s="100"/>
      <c r="O104" s="224"/>
      <c r="P104" s="224"/>
      <c r="Q104" s="224"/>
      <c r="R104" s="224"/>
      <c r="S104" s="224"/>
      <c r="T104" s="224"/>
      <c r="U104" s="224"/>
      <c r="V104" s="224"/>
      <c r="W104" s="224"/>
      <c r="X104" s="224"/>
      <c r="Y104" s="224"/>
      <c r="Z104" s="224"/>
      <c r="AA104" s="224"/>
      <c r="AB104" s="224"/>
      <c r="AC104" s="224"/>
      <c r="AD104" s="224"/>
      <c r="AE104" s="224"/>
      <c r="AF104" s="224"/>
      <c r="AG104" s="224"/>
      <c r="AH104" s="224"/>
      <c r="AI104" s="224"/>
    </row>
    <row r="105" spans="1:35" ht="14.25" x14ac:dyDescent="0.15">
      <c r="A105" s="257"/>
      <c r="B105" s="231"/>
      <c r="C105" s="231"/>
      <c r="D105" s="222"/>
      <c r="E105" s="223"/>
      <c r="F105" s="222"/>
      <c r="G105" s="223"/>
      <c r="H105" s="222"/>
      <c r="I105" s="223"/>
      <c r="J105" s="222"/>
      <c r="K105" s="223"/>
      <c r="L105" s="247"/>
      <c r="M105" s="232"/>
      <c r="N105" s="100"/>
      <c r="O105" s="224"/>
      <c r="P105" s="224"/>
      <c r="Q105" s="224"/>
      <c r="R105" s="224"/>
      <c r="S105" s="224"/>
      <c r="T105" s="224"/>
      <c r="U105" s="224"/>
      <c r="V105" s="224"/>
      <c r="W105" s="224"/>
      <c r="X105" s="224"/>
      <c r="Y105" s="224"/>
      <c r="Z105" s="224"/>
      <c r="AA105" s="224"/>
      <c r="AB105" s="224"/>
      <c r="AC105" s="224"/>
      <c r="AD105" s="224"/>
      <c r="AE105" s="224"/>
      <c r="AF105" s="224"/>
      <c r="AG105" s="224"/>
      <c r="AH105" s="224"/>
      <c r="AI105" s="224"/>
    </row>
    <row r="106" spans="1:35" ht="14.25" x14ac:dyDescent="0.15">
      <c r="A106" s="259"/>
      <c r="B106" s="231"/>
      <c r="C106" s="231"/>
      <c r="D106" s="222"/>
      <c r="E106" s="223"/>
      <c r="F106" s="222"/>
      <c r="G106" s="223"/>
      <c r="H106" s="222"/>
      <c r="I106" s="223"/>
      <c r="J106" s="222"/>
      <c r="K106" s="223"/>
      <c r="L106" s="247"/>
      <c r="M106" s="232"/>
      <c r="N106" s="100"/>
      <c r="O106" s="224"/>
      <c r="P106" s="224"/>
      <c r="Q106" s="224"/>
      <c r="R106" s="224"/>
      <c r="S106" s="224"/>
      <c r="T106" s="224"/>
      <c r="U106" s="224"/>
      <c r="V106" s="224"/>
      <c r="W106" s="224"/>
      <c r="X106" s="224"/>
      <c r="Y106" s="224"/>
      <c r="Z106" s="224"/>
      <c r="AA106" s="224"/>
      <c r="AB106" s="224"/>
      <c r="AC106" s="224"/>
      <c r="AD106" s="224"/>
      <c r="AE106" s="224"/>
      <c r="AF106" s="224"/>
      <c r="AG106" s="224"/>
      <c r="AH106" s="224"/>
      <c r="AI106" s="224"/>
    </row>
    <row r="107" spans="1:35" ht="14.25" x14ac:dyDescent="0.15">
      <c r="A107" s="257"/>
      <c r="B107" s="231"/>
      <c r="C107" s="231"/>
      <c r="D107" s="222"/>
      <c r="E107" s="223"/>
      <c r="F107" s="222"/>
      <c r="G107" s="223"/>
      <c r="H107" s="222"/>
      <c r="I107" s="223"/>
      <c r="J107" s="222"/>
      <c r="K107" s="223"/>
      <c r="L107" s="247"/>
      <c r="M107" s="232"/>
      <c r="N107" s="100"/>
      <c r="O107" s="224"/>
      <c r="P107" s="224"/>
      <c r="Q107" s="224"/>
      <c r="R107" s="224"/>
      <c r="S107" s="224"/>
      <c r="T107" s="224"/>
      <c r="U107" s="224"/>
      <c r="V107" s="224"/>
      <c r="W107" s="224"/>
      <c r="X107" s="224"/>
      <c r="Y107" s="224"/>
      <c r="Z107" s="224"/>
      <c r="AA107" s="224"/>
      <c r="AB107" s="224"/>
      <c r="AC107" s="224"/>
      <c r="AD107" s="224"/>
      <c r="AE107" s="224"/>
      <c r="AF107" s="224"/>
      <c r="AG107" s="224"/>
      <c r="AH107" s="224"/>
      <c r="AI107" s="224"/>
    </row>
    <row r="108" spans="1:35" ht="14.25" x14ac:dyDescent="0.15">
      <c r="A108" s="259"/>
      <c r="B108" s="231"/>
      <c r="C108" s="231"/>
      <c r="D108" s="222"/>
      <c r="E108" s="223"/>
      <c r="F108" s="222"/>
      <c r="G108" s="223"/>
      <c r="H108" s="222"/>
      <c r="I108" s="223"/>
      <c r="J108" s="222"/>
      <c r="K108" s="223"/>
      <c r="L108" s="247"/>
      <c r="M108" s="232"/>
      <c r="N108" s="100"/>
      <c r="O108" s="224"/>
      <c r="P108" s="224"/>
      <c r="Q108" s="224"/>
      <c r="R108" s="224"/>
      <c r="S108" s="224"/>
      <c r="T108" s="224"/>
      <c r="U108" s="224"/>
      <c r="V108" s="224"/>
      <c r="W108" s="224"/>
      <c r="X108" s="224"/>
      <c r="Y108" s="224"/>
      <c r="Z108" s="224"/>
      <c r="AA108" s="224"/>
      <c r="AB108" s="224"/>
      <c r="AC108" s="224"/>
      <c r="AD108" s="224"/>
      <c r="AE108" s="224"/>
      <c r="AF108" s="224"/>
      <c r="AG108" s="224"/>
      <c r="AH108" s="224"/>
      <c r="AI108" s="224"/>
    </row>
    <row r="109" spans="1:35" ht="14.25" x14ac:dyDescent="0.15">
      <c r="A109" s="257"/>
      <c r="B109" s="231"/>
      <c r="C109" s="231"/>
      <c r="D109" s="222"/>
      <c r="E109" s="223"/>
      <c r="F109" s="222"/>
      <c r="G109" s="223"/>
      <c r="H109" s="222"/>
      <c r="I109" s="223"/>
      <c r="J109" s="222"/>
      <c r="K109" s="223"/>
      <c r="L109" s="247"/>
      <c r="M109" s="232"/>
      <c r="N109" s="100"/>
      <c r="O109" s="224"/>
      <c r="P109" s="224"/>
      <c r="Q109" s="224"/>
      <c r="R109" s="224"/>
      <c r="S109" s="224"/>
      <c r="T109" s="224"/>
      <c r="U109" s="224"/>
      <c r="V109" s="224"/>
      <c r="W109" s="224"/>
      <c r="X109" s="224"/>
      <c r="Y109" s="224"/>
      <c r="Z109" s="224"/>
      <c r="AA109" s="224"/>
      <c r="AB109" s="224"/>
      <c r="AC109" s="224"/>
      <c r="AD109" s="224"/>
      <c r="AE109" s="224"/>
      <c r="AF109" s="224"/>
      <c r="AG109" s="224"/>
      <c r="AH109" s="224"/>
      <c r="AI109" s="224"/>
    </row>
    <row r="110" spans="1:35" ht="14.25" x14ac:dyDescent="0.15">
      <c r="A110" s="258"/>
      <c r="B110" s="231"/>
      <c r="C110" s="231"/>
      <c r="D110" s="222"/>
      <c r="E110" s="223"/>
      <c r="F110" s="222"/>
      <c r="G110" s="223"/>
      <c r="H110" s="222"/>
      <c r="I110" s="223"/>
      <c r="J110" s="222"/>
      <c r="K110" s="223"/>
      <c r="L110" s="247"/>
      <c r="M110" s="232"/>
      <c r="N110" s="100"/>
      <c r="O110" s="224"/>
      <c r="P110" s="224"/>
      <c r="Q110" s="224"/>
      <c r="R110" s="224"/>
      <c r="S110" s="224"/>
      <c r="T110" s="224"/>
      <c r="U110" s="224"/>
      <c r="V110" s="224"/>
      <c r="W110" s="224"/>
      <c r="X110" s="224"/>
      <c r="Y110" s="224"/>
      <c r="Z110" s="224"/>
      <c r="AA110" s="224"/>
      <c r="AB110" s="224"/>
      <c r="AC110" s="224"/>
      <c r="AD110" s="224"/>
      <c r="AE110" s="224"/>
      <c r="AF110" s="224"/>
      <c r="AG110" s="224"/>
      <c r="AH110" s="224"/>
      <c r="AI110" s="224"/>
    </row>
    <row r="111" spans="1:35" ht="14.25" x14ac:dyDescent="0.15">
      <c r="A111" s="257"/>
      <c r="B111" s="231"/>
      <c r="C111" s="231"/>
      <c r="D111" s="222"/>
      <c r="E111" s="223"/>
      <c r="F111" s="222"/>
      <c r="G111" s="223"/>
      <c r="H111" s="222"/>
      <c r="I111" s="223"/>
      <c r="J111" s="222"/>
      <c r="K111" s="223"/>
      <c r="L111" s="247"/>
      <c r="M111" s="232"/>
      <c r="N111" s="100"/>
      <c r="O111" s="224"/>
      <c r="P111" s="224"/>
      <c r="Q111" s="224"/>
      <c r="R111" s="224"/>
      <c r="S111" s="224"/>
      <c r="T111" s="224"/>
      <c r="U111" s="224"/>
      <c r="V111" s="224"/>
      <c r="W111" s="224"/>
      <c r="X111" s="224"/>
      <c r="Y111" s="224"/>
      <c r="Z111" s="224"/>
      <c r="AA111" s="224"/>
      <c r="AB111" s="224"/>
      <c r="AC111" s="224"/>
      <c r="AD111" s="224"/>
      <c r="AE111" s="224"/>
      <c r="AF111" s="224"/>
      <c r="AG111" s="224"/>
      <c r="AH111" s="224"/>
      <c r="AI111" s="224"/>
    </row>
    <row r="112" spans="1:35" ht="14.25" x14ac:dyDescent="0.15">
      <c r="A112" s="257"/>
      <c r="B112" s="231"/>
      <c r="C112" s="231"/>
      <c r="D112" s="222"/>
      <c r="E112" s="223"/>
      <c r="F112" s="222"/>
      <c r="G112" s="223"/>
      <c r="H112" s="222"/>
      <c r="I112" s="223"/>
      <c r="J112" s="222"/>
      <c r="K112" s="223"/>
      <c r="L112" s="247"/>
      <c r="M112" s="232"/>
      <c r="N112" s="100"/>
      <c r="O112" s="224"/>
      <c r="P112" s="224"/>
      <c r="Q112" s="224"/>
      <c r="R112" s="224"/>
      <c r="S112" s="224"/>
      <c r="T112" s="224"/>
      <c r="U112" s="224"/>
      <c r="V112" s="224"/>
      <c r="W112" s="224"/>
      <c r="X112" s="224"/>
      <c r="Y112" s="224"/>
      <c r="Z112" s="224"/>
      <c r="AA112" s="224"/>
      <c r="AB112" s="224"/>
      <c r="AC112" s="224"/>
      <c r="AD112" s="224"/>
      <c r="AE112" s="224"/>
      <c r="AF112" s="224"/>
      <c r="AG112" s="224"/>
      <c r="AH112" s="224"/>
      <c r="AI112" s="224"/>
    </row>
    <row r="113" spans="1:35" ht="14.25" x14ac:dyDescent="0.15">
      <c r="A113" s="257"/>
      <c r="B113" s="231"/>
      <c r="C113" s="231"/>
      <c r="D113" s="222"/>
      <c r="E113" s="223"/>
      <c r="F113" s="222"/>
      <c r="G113" s="223"/>
      <c r="H113" s="222"/>
      <c r="I113" s="223"/>
      <c r="J113" s="222"/>
      <c r="K113" s="223"/>
      <c r="L113" s="247"/>
      <c r="M113" s="232"/>
      <c r="N113" s="100"/>
      <c r="O113" s="224"/>
      <c r="P113" s="224"/>
      <c r="Q113" s="224"/>
      <c r="R113" s="224"/>
      <c r="S113" s="224"/>
      <c r="T113" s="224"/>
      <c r="U113" s="224"/>
      <c r="V113" s="224"/>
      <c r="W113" s="224"/>
      <c r="X113" s="224"/>
      <c r="Y113" s="224"/>
      <c r="Z113" s="224"/>
      <c r="AA113" s="224"/>
      <c r="AB113" s="224"/>
      <c r="AC113" s="224"/>
      <c r="AD113" s="224"/>
      <c r="AE113" s="224"/>
      <c r="AF113" s="224"/>
      <c r="AG113" s="224"/>
      <c r="AH113" s="224"/>
      <c r="AI113" s="224"/>
    </row>
    <row r="114" spans="1:35" ht="14.25" x14ac:dyDescent="0.15">
      <c r="A114" s="245"/>
      <c r="B114" s="231"/>
      <c r="C114" s="231"/>
      <c r="D114" s="222"/>
      <c r="E114" s="223"/>
      <c r="F114" s="222"/>
      <c r="G114" s="223"/>
      <c r="H114" s="222"/>
      <c r="I114" s="223"/>
      <c r="J114" s="222"/>
      <c r="K114" s="223"/>
      <c r="L114" s="247"/>
      <c r="M114" s="232"/>
      <c r="N114" s="100"/>
      <c r="O114" s="224"/>
      <c r="P114" s="224"/>
      <c r="Q114" s="224"/>
      <c r="R114" s="224"/>
      <c r="S114" s="224"/>
      <c r="T114" s="224"/>
      <c r="U114" s="224"/>
      <c r="V114" s="224"/>
      <c r="W114" s="224"/>
      <c r="X114" s="224"/>
      <c r="Y114" s="224"/>
      <c r="Z114" s="224"/>
      <c r="AA114" s="224"/>
      <c r="AB114" s="224"/>
      <c r="AC114" s="224"/>
      <c r="AD114" s="224"/>
      <c r="AE114" s="224"/>
      <c r="AF114" s="224"/>
      <c r="AG114" s="224"/>
      <c r="AH114" s="224"/>
      <c r="AI114" s="224"/>
    </row>
    <row r="115" spans="1:35" ht="14.25" x14ac:dyDescent="0.15">
      <c r="A115" s="257"/>
      <c r="B115" s="231"/>
      <c r="C115" s="231"/>
      <c r="D115" s="222"/>
      <c r="E115" s="223"/>
      <c r="F115" s="222"/>
      <c r="G115" s="223"/>
      <c r="H115" s="222"/>
      <c r="I115" s="223"/>
      <c r="J115" s="222"/>
      <c r="K115" s="223"/>
      <c r="L115" s="247"/>
      <c r="M115" s="232"/>
      <c r="N115" s="100"/>
      <c r="O115" s="224"/>
      <c r="P115" s="224"/>
      <c r="Q115" s="224"/>
      <c r="R115" s="224"/>
      <c r="S115" s="224"/>
      <c r="T115" s="224"/>
      <c r="U115" s="224"/>
      <c r="V115" s="224"/>
      <c r="W115" s="224"/>
      <c r="X115" s="224"/>
      <c r="Y115" s="224"/>
      <c r="Z115" s="224"/>
      <c r="AA115" s="224"/>
      <c r="AB115" s="224"/>
      <c r="AC115" s="224"/>
      <c r="AD115" s="224"/>
      <c r="AE115" s="224"/>
      <c r="AF115" s="224"/>
      <c r="AG115" s="224"/>
      <c r="AH115" s="224"/>
      <c r="AI115" s="224"/>
    </row>
    <row r="116" spans="1:35" ht="14.25" x14ac:dyDescent="0.15">
      <c r="A116" s="257"/>
      <c r="B116" s="231"/>
      <c r="C116" s="231"/>
      <c r="D116" s="222"/>
      <c r="E116" s="223"/>
      <c r="F116" s="222"/>
      <c r="G116" s="223"/>
      <c r="H116" s="222"/>
      <c r="I116" s="223"/>
      <c r="J116" s="222"/>
      <c r="K116" s="223"/>
      <c r="L116" s="247"/>
      <c r="M116" s="232"/>
      <c r="N116" s="100"/>
      <c r="O116" s="224"/>
      <c r="P116" s="224"/>
      <c r="Q116" s="224"/>
      <c r="R116" s="224"/>
      <c r="S116" s="224"/>
      <c r="T116" s="224"/>
      <c r="U116" s="224"/>
      <c r="V116" s="224"/>
      <c r="W116" s="224"/>
      <c r="X116" s="224"/>
      <c r="Y116" s="224"/>
      <c r="Z116" s="224"/>
      <c r="AA116" s="224"/>
      <c r="AB116" s="224"/>
      <c r="AC116" s="224"/>
      <c r="AD116" s="224"/>
      <c r="AE116" s="224"/>
      <c r="AF116" s="224"/>
      <c r="AG116" s="224"/>
      <c r="AH116" s="224"/>
      <c r="AI116" s="224"/>
    </row>
    <row r="117" spans="1:35" ht="14.25" x14ac:dyDescent="0.15">
      <c r="A117" s="257"/>
      <c r="B117" s="231"/>
      <c r="C117" s="231"/>
      <c r="D117" s="222"/>
      <c r="E117" s="223"/>
      <c r="F117" s="222"/>
      <c r="G117" s="223"/>
      <c r="H117" s="222"/>
      <c r="I117" s="223"/>
      <c r="J117" s="222"/>
      <c r="K117" s="223"/>
      <c r="L117" s="247"/>
      <c r="M117" s="232"/>
      <c r="N117" s="100"/>
      <c r="O117" s="224"/>
      <c r="P117" s="224"/>
      <c r="Q117" s="224"/>
      <c r="R117" s="224"/>
      <c r="S117" s="224"/>
      <c r="T117" s="224"/>
      <c r="U117" s="224"/>
      <c r="V117" s="224"/>
      <c r="W117" s="224"/>
      <c r="X117" s="224"/>
      <c r="Y117" s="224"/>
      <c r="Z117" s="224"/>
      <c r="AA117" s="224"/>
      <c r="AB117" s="224"/>
      <c r="AC117" s="224"/>
      <c r="AD117" s="224"/>
      <c r="AE117" s="224"/>
      <c r="AF117" s="224"/>
      <c r="AG117" s="224"/>
      <c r="AH117" s="224"/>
      <c r="AI117" s="224"/>
    </row>
    <row r="118" spans="1:35" ht="14.25" x14ac:dyDescent="0.15">
      <c r="A118" s="222"/>
      <c r="B118" s="260"/>
      <c r="C118" s="261"/>
      <c r="D118" s="260"/>
      <c r="E118" s="261"/>
      <c r="F118" s="222"/>
      <c r="G118" s="223"/>
      <c r="H118" s="260"/>
      <c r="I118" s="261"/>
      <c r="J118" s="222"/>
      <c r="K118" s="223"/>
      <c r="L118" s="247"/>
      <c r="M118" s="232"/>
      <c r="N118" s="224"/>
      <c r="O118" s="224"/>
      <c r="P118" s="224"/>
      <c r="Q118" s="224"/>
      <c r="R118" s="224"/>
      <c r="S118" s="224"/>
      <c r="T118" s="224"/>
      <c r="U118" s="224"/>
      <c r="V118" s="224"/>
      <c r="W118" s="224"/>
      <c r="X118" s="224"/>
      <c r="Y118" s="224"/>
      <c r="Z118" s="224"/>
      <c r="AA118" s="224"/>
      <c r="AB118" s="224"/>
      <c r="AC118" s="224"/>
      <c r="AD118" s="224"/>
      <c r="AE118" s="224"/>
      <c r="AF118" s="224"/>
      <c r="AG118" s="224"/>
      <c r="AH118" s="224"/>
      <c r="AI118" s="224"/>
    </row>
    <row r="119" spans="1:35" ht="14.25" x14ac:dyDescent="0.15">
      <c r="A119" s="222"/>
      <c r="B119" s="223"/>
      <c r="C119" s="224"/>
      <c r="D119" s="224"/>
      <c r="E119" s="224"/>
      <c r="F119" s="224"/>
      <c r="G119" s="224"/>
      <c r="H119" s="224"/>
      <c r="I119" s="224"/>
      <c r="J119" s="224"/>
      <c r="K119" s="224"/>
      <c r="L119" s="224"/>
      <c r="M119" s="232"/>
      <c r="N119" s="224"/>
      <c r="O119" s="224"/>
      <c r="P119" s="224"/>
      <c r="Q119" s="224"/>
      <c r="R119" s="224"/>
      <c r="S119" s="224"/>
      <c r="T119" s="224"/>
      <c r="U119" s="224"/>
      <c r="V119" s="224"/>
      <c r="W119" s="224"/>
      <c r="X119" s="224"/>
      <c r="Y119" s="224"/>
      <c r="Z119" s="224"/>
      <c r="AA119" s="224"/>
      <c r="AB119" s="224"/>
      <c r="AC119" s="224"/>
      <c r="AD119" s="224"/>
      <c r="AE119" s="224"/>
      <c r="AF119" s="224"/>
      <c r="AG119" s="224"/>
      <c r="AH119" s="224"/>
      <c r="AI119" s="224"/>
    </row>
    <row r="120" spans="1:35" ht="14.25" x14ac:dyDescent="0.15">
      <c r="A120" s="222"/>
      <c r="B120" s="223"/>
      <c r="C120" s="224"/>
      <c r="D120" s="224"/>
      <c r="E120" s="224"/>
      <c r="F120" s="224"/>
      <c r="G120" s="224"/>
      <c r="H120" s="224"/>
      <c r="I120" s="224"/>
      <c r="J120" s="224"/>
      <c r="K120" s="224"/>
      <c r="L120" s="224"/>
      <c r="M120" s="224"/>
      <c r="N120" s="224"/>
      <c r="O120" s="224"/>
      <c r="P120" s="224"/>
      <c r="Q120" s="224"/>
      <c r="R120" s="224"/>
      <c r="S120" s="224"/>
      <c r="T120" s="224"/>
      <c r="U120" s="224"/>
      <c r="V120" s="224"/>
      <c r="W120" s="224"/>
      <c r="X120" s="224"/>
      <c r="Y120" s="224"/>
      <c r="Z120" s="224"/>
      <c r="AA120" s="224"/>
      <c r="AB120" s="224"/>
      <c r="AC120" s="224"/>
      <c r="AD120" s="224"/>
      <c r="AE120" s="224"/>
      <c r="AF120" s="224"/>
      <c r="AG120" s="224"/>
      <c r="AH120" s="224"/>
      <c r="AI120" s="224"/>
    </row>
    <row r="121" spans="1:35" ht="14.25" x14ac:dyDescent="0.15">
      <c r="A121" s="222"/>
      <c r="B121" s="223"/>
      <c r="C121" s="224"/>
      <c r="D121" s="224"/>
      <c r="E121" s="224"/>
      <c r="F121" s="224"/>
      <c r="G121" s="224"/>
      <c r="H121" s="224"/>
      <c r="I121" s="224"/>
      <c r="J121" s="224"/>
      <c r="K121" s="224"/>
      <c r="L121" s="224"/>
      <c r="M121" s="224"/>
      <c r="N121" s="224"/>
      <c r="O121" s="224"/>
      <c r="P121" s="224"/>
      <c r="Q121" s="224"/>
      <c r="R121" s="224"/>
      <c r="S121" s="224"/>
      <c r="T121" s="224"/>
      <c r="U121" s="224"/>
      <c r="V121" s="224"/>
      <c r="W121" s="224"/>
      <c r="X121" s="224"/>
      <c r="Y121" s="224"/>
      <c r="Z121" s="224"/>
      <c r="AA121" s="224"/>
      <c r="AB121" s="224"/>
      <c r="AC121" s="224"/>
      <c r="AD121" s="224"/>
      <c r="AE121" s="224"/>
      <c r="AF121" s="224"/>
      <c r="AG121" s="224"/>
      <c r="AH121" s="224"/>
      <c r="AI121" s="224"/>
    </row>
    <row r="122" spans="1:35" ht="14.25" x14ac:dyDescent="0.15">
      <c r="A122" s="222"/>
      <c r="B122" s="223"/>
      <c r="C122" s="224"/>
      <c r="D122" s="224"/>
      <c r="E122" s="224"/>
      <c r="F122" s="224"/>
      <c r="G122" s="224"/>
      <c r="H122" s="224"/>
      <c r="I122" s="224"/>
      <c r="J122" s="224"/>
      <c r="K122" s="224"/>
      <c r="L122" s="224"/>
      <c r="M122" s="224"/>
      <c r="N122" s="224"/>
      <c r="O122" s="224"/>
      <c r="P122" s="224"/>
      <c r="Q122" s="224"/>
      <c r="R122" s="224"/>
      <c r="S122" s="224"/>
      <c r="T122" s="224"/>
      <c r="U122" s="224"/>
      <c r="V122" s="224"/>
      <c r="W122" s="224"/>
      <c r="X122" s="224"/>
      <c r="Y122" s="224"/>
      <c r="Z122" s="224"/>
      <c r="AA122" s="224"/>
      <c r="AB122" s="224"/>
      <c r="AC122" s="224"/>
      <c r="AD122" s="224"/>
      <c r="AE122" s="224"/>
      <c r="AF122" s="224"/>
      <c r="AG122" s="224"/>
      <c r="AH122" s="224"/>
      <c r="AI122" s="224"/>
    </row>
    <row r="123" spans="1:35" ht="14.25" x14ac:dyDescent="0.15">
      <c r="A123" s="222"/>
      <c r="B123" s="223"/>
      <c r="C123" s="224"/>
      <c r="D123" s="224"/>
      <c r="E123" s="224"/>
      <c r="F123" s="224"/>
      <c r="G123" s="224"/>
      <c r="H123" s="224"/>
      <c r="I123" s="224"/>
      <c r="J123" s="224"/>
      <c r="K123" s="224"/>
      <c r="L123" s="224"/>
      <c r="M123" s="224"/>
      <c r="N123" s="224"/>
      <c r="O123" s="224"/>
      <c r="P123" s="224"/>
      <c r="Q123" s="224"/>
      <c r="R123" s="224"/>
      <c r="S123" s="224"/>
      <c r="T123" s="224"/>
      <c r="U123" s="224"/>
      <c r="V123" s="224"/>
      <c r="W123" s="224"/>
      <c r="X123" s="224"/>
      <c r="Y123" s="224"/>
      <c r="Z123" s="224"/>
      <c r="AA123" s="224"/>
      <c r="AB123" s="224"/>
      <c r="AC123" s="224"/>
      <c r="AD123" s="224"/>
      <c r="AE123" s="224"/>
      <c r="AF123" s="224"/>
      <c r="AG123" s="224"/>
      <c r="AH123" s="224"/>
      <c r="AI123" s="224"/>
    </row>
    <row r="124" spans="1:35" ht="14.25" x14ac:dyDescent="0.15">
      <c r="A124" s="222"/>
      <c r="B124" s="223"/>
      <c r="C124" s="224"/>
      <c r="D124" s="224"/>
      <c r="E124" s="224"/>
      <c r="F124" s="224"/>
      <c r="G124" s="224"/>
      <c r="H124" s="224"/>
      <c r="I124" s="224"/>
      <c r="J124" s="224"/>
      <c r="K124" s="224"/>
      <c r="L124" s="224"/>
      <c r="M124" s="224"/>
      <c r="N124" s="224"/>
      <c r="O124" s="224"/>
      <c r="P124" s="224"/>
      <c r="Q124" s="224"/>
      <c r="R124" s="224"/>
      <c r="S124" s="224"/>
      <c r="T124" s="224"/>
      <c r="U124" s="224"/>
      <c r="V124" s="224"/>
      <c r="W124" s="224"/>
      <c r="X124" s="224"/>
      <c r="Y124" s="224"/>
      <c r="Z124" s="224"/>
      <c r="AA124" s="224"/>
      <c r="AB124" s="224"/>
      <c r="AC124" s="224"/>
      <c r="AD124" s="224"/>
      <c r="AE124" s="224"/>
      <c r="AF124" s="224"/>
      <c r="AG124" s="224"/>
      <c r="AH124" s="224"/>
      <c r="AI124" s="224"/>
    </row>
  </sheetData>
  <autoFilter ref="A3:N56" xr:uid="{A3EFCCB1-B668-45B3-ADB7-B3740B52C131}"/>
  <mergeCells count="52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J3:AK3"/>
    <mergeCell ref="AL3:AM3"/>
    <mergeCell ref="AN3:AO3"/>
    <mergeCell ref="AP3:AQ3"/>
    <mergeCell ref="AR3:AS3"/>
    <mergeCell ref="AT3:AU3"/>
    <mergeCell ref="AV3:AW3"/>
    <mergeCell ref="I63:M63"/>
    <mergeCell ref="AG63:AG64"/>
    <mergeCell ref="AH63:AI63"/>
    <mergeCell ref="B64:C64"/>
    <mergeCell ref="D64:E64"/>
    <mergeCell ref="F64:G64"/>
    <mergeCell ref="H64:I64"/>
    <mergeCell ref="J64:K64"/>
    <mergeCell ref="P64:P65"/>
    <mergeCell ref="AC64:AD64"/>
    <mergeCell ref="AE64:AF64"/>
    <mergeCell ref="AG65:AG66"/>
    <mergeCell ref="AH65:AI65"/>
    <mergeCell ref="Q64:R64"/>
    <mergeCell ref="S64:T64"/>
    <mergeCell ref="U64:V64"/>
    <mergeCell ref="W64:X64"/>
    <mergeCell ref="Y64:Z64"/>
    <mergeCell ref="AA64:AB64"/>
  </mergeCells>
  <phoneticPr fontId="15"/>
  <pageMargins left="0.51181102362204722" right="0.51181102362204722" top="0.55118110236220474" bottom="0.39370078740157483" header="0.31496062992125984" footer="0.31496062992125984"/>
  <pageSetup paperSize="9" scale="91" orientation="portrait" r:id="rId1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74B63-A7A6-48D7-A742-2CFD1DB16490}">
  <sheetPr>
    <pageSetUpPr fitToPage="1"/>
  </sheetPr>
  <dimension ref="A1:AW104"/>
  <sheetViews>
    <sheetView zoomScale="140" zoomScaleNormal="140" workbookViewId="0">
      <selection activeCell="A4" sqref="A4:C55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209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45505</v>
      </c>
      <c r="C2" s="374"/>
      <c r="D2" s="373">
        <v>45474</v>
      </c>
      <c r="E2" s="374"/>
      <c r="F2" s="345" t="s">
        <v>3</v>
      </c>
      <c r="G2" s="346"/>
      <c r="H2" s="373">
        <v>45139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30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9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6.8166325835037494E-4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5">
        <v>1</v>
      </c>
      <c r="C5" s="230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1.3633265167007499E-3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1210</v>
      </c>
      <c r="AJ5" s="164">
        <v>6</v>
      </c>
      <c r="AK5" s="164">
        <v>12</v>
      </c>
      <c r="AL5" s="163">
        <v>1</v>
      </c>
      <c r="AM5" s="163">
        <v>1</v>
      </c>
      <c r="AN5" s="164">
        <v>2</v>
      </c>
      <c r="AO5" s="164">
        <v>27</v>
      </c>
      <c r="AP5" s="163">
        <v>5</v>
      </c>
      <c r="AQ5" s="165">
        <v>212</v>
      </c>
      <c r="AR5" s="164">
        <v>2</v>
      </c>
      <c r="AS5" s="166">
        <v>4</v>
      </c>
      <c r="AT5" s="167">
        <f>AH5+AJ5+AL5+AN5+AP5+AR5</f>
        <v>34</v>
      </c>
      <c r="AU5" s="168">
        <f>AI5+AK5+AM5+AO5+AQ5+AS5+1</f>
        <v>1467</v>
      </c>
      <c r="AV5" s="169">
        <v>729</v>
      </c>
      <c r="AW5" s="170">
        <v>738</v>
      </c>
    </row>
    <row r="6" spans="1:49" ht="15" thickBot="1" x14ac:dyDescent="0.2">
      <c r="A6" s="176" t="s">
        <v>84</v>
      </c>
      <c r="B6" s="125">
        <v>3</v>
      </c>
      <c r="C6" s="230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2.0449897750511249E-3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0.52941176470588236</v>
      </c>
      <c r="AI6" s="59">
        <f>AI5/AU5</f>
        <v>0.82481254260395365</v>
      </c>
      <c r="AJ6" s="60">
        <f>AJ5/AT5</f>
        <v>0.17647058823529413</v>
      </c>
      <c r="AK6" s="60">
        <f>AK5/AU5</f>
        <v>8.1799591002044997E-3</v>
      </c>
      <c r="AL6" s="59">
        <f>AL5/AT5</f>
        <v>2.9411764705882353E-2</v>
      </c>
      <c r="AM6" s="59">
        <f>AM5/AU5</f>
        <v>6.8166325835037494E-4</v>
      </c>
      <c r="AN6" s="60">
        <f>AN5/AT5</f>
        <v>5.8823529411764705E-2</v>
      </c>
      <c r="AO6" s="60">
        <f>AO5/AU5</f>
        <v>1.8404907975460124E-2</v>
      </c>
      <c r="AP6" s="59">
        <f>AP5/AT5</f>
        <v>0.14705882352941177</v>
      </c>
      <c r="AQ6" s="59">
        <f>AQ5/AU5</f>
        <v>0.14451261077027949</v>
      </c>
      <c r="AR6" s="60">
        <f>AR5/AT5</f>
        <v>5.8823529411764705E-2</v>
      </c>
      <c r="AS6" s="173">
        <f>AS5/AU5</f>
        <v>2.7266530334014998E-3</v>
      </c>
      <c r="AT6" s="174">
        <f>AH6+AJ6+AL6+AN6+AP6+AR6</f>
        <v>1</v>
      </c>
      <c r="AU6" s="175">
        <f>AI6+AK6+AM6+AO6+AQ6+AS6</f>
        <v>0.99931833674164972</v>
      </c>
      <c r="AV6" s="63">
        <f>AV5/AU5</f>
        <v>0.49693251533742333</v>
      </c>
      <c r="AW6" s="64">
        <f>AW5/AU5</f>
        <v>0.50306748466257667</v>
      </c>
    </row>
    <row r="7" spans="1:49" ht="15" thickBot="1" x14ac:dyDescent="0.2">
      <c r="A7" s="179" t="s">
        <v>137</v>
      </c>
      <c r="B7" s="125">
        <v>2</v>
      </c>
      <c r="C7" s="230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1.3633265167007499E-3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5" thickBot="1" x14ac:dyDescent="0.2">
      <c r="A8" s="179" t="s">
        <v>193</v>
      </c>
      <c r="B8" s="125"/>
      <c r="C8" s="230"/>
      <c r="D8" s="93"/>
      <c r="E8" s="73"/>
      <c r="F8" s="22">
        <f t="shared" si="0"/>
        <v>0</v>
      </c>
      <c r="G8" s="33">
        <f t="shared" si="0"/>
        <v>0</v>
      </c>
      <c r="H8" s="93">
        <v>1</v>
      </c>
      <c r="I8" s="73">
        <v>1</v>
      </c>
      <c r="J8" s="22">
        <f t="shared" si="1"/>
        <v>-1</v>
      </c>
      <c r="K8" s="34">
        <f t="shared" si="1"/>
        <v>-1</v>
      </c>
      <c r="L8" s="161">
        <f t="shared" si="2"/>
        <v>-1</v>
      </c>
      <c r="M8" s="35">
        <f t="shared" si="3"/>
        <v>0</v>
      </c>
      <c r="N8" s="162">
        <v>5</v>
      </c>
      <c r="Q8" s="177"/>
      <c r="R8" s="178"/>
      <c r="AH8" s="177">
        <f>COUNTIF($N$4:$N$54,1)</f>
        <v>21</v>
      </c>
      <c r="AI8" s="178"/>
      <c r="AJ8" s="177">
        <f>COUNTIF($N$4:$N$54,2)</f>
        <v>13</v>
      </c>
    </row>
    <row r="9" spans="1:49" ht="15" thickBot="1" x14ac:dyDescent="0.2">
      <c r="A9" s="179" t="s">
        <v>138</v>
      </c>
      <c r="B9" s="125">
        <v>118</v>
      </c>
      <c r="C9" s="230">
        <v>203</v>
      </c>
      <c r="D9" s="93">
        <v>117</v>
      </c>
      <c r="E9" s="73">
        <v>202</v>
      </c>
      <c r="F9" s="22">
        <f t="shared" si="0"/>
        <v>1</v>
      </c>
      <c r="G9" s="33">
        <f t="shared" si="0"/>
        <v>1</v>
      </c>
      <c r="H9" s="93">
        <v>130</v>
      </c>
      <c r="I9" s="73">
        <v>218</v>
      </c>
      <c r="J9" s="22">
        <f t="shared" si="1"/>
        <v>-12</v>
      </c>
      <c r="K9" s="34">
        <f t="shared" si="1"/>
        <v>-15</v>
      </c>
      <c r="L9" s="161">
        <f t="shared" si="2"/>
        <v>-6.8807339449541288E-2</v>
      </c>
      <c r="M9" s="35">
        <f t="shared" si="3"/>
        <v>0.1383776414451261</v>
      </c>
      <c r="N9" s="162">
        <v>5</v>
      </c>
      <c r="P9" s="127"/>
      <c r="Q9" s="177"/>
    </row>
    <row r="10" spans="1:49" ht="15" thickBot="1" x14ac:dyDescent="0.2">
      <c r="A10" s="179" t="s">
        <v>139</v>
      </c>
      <c r="B10" s="125">
        <v>17</v>
      </c>
      <c r="C10" s="230">
        <v>17</v>
      </c>
      <c r="D10" s="22">
        <v>17</v>
      </c>
      <c r="E10" s="73">
        <v>17</v>
      </c>
      <c r="F10" s="22">
        <f t="shared" si="0"/>
        <v>0</v>
      </c>
      <c r="G10" s="33">
        <f t="shared" si="0"/>
        <v>0</v>
      </c>
      <c r="H10" s="22">
        <v>12</v>
      </c>
      <c r="I10" s="73">
        <v>12</v>
      </c>
      <c r="J10" s="22">
        <f t="shared" si="1"/>
        <v>5</v>
      </c>
      <c r="K10" s="34">
        <f t="shared" si="1"/>
        <v>5</v>
      </c>
      <c r="L10" s="161">
        <f t="shared" si="2"/>
        <v>0.41666666666666669</v>
      </c>
      <c r="M10" s="35">
        <f t="shared" si="3"/>
        <v>1.1588275391956374E-2</v>
      </c>
      <c r="N10" s="162">
        <v>1</v>
      </c>
    </row>
    <row r="11" spans="1:49" ht="15" thickBot="1" x14ac:dyDescent="0.2">
      <c r="A11" s="180" t="s">
        <v>208</v>
      </c>
      <c r="B11" s="125">
        <v>9</v>
      </c>
      <c r="C11" s="230">
        <v>24</v>
      </c>
      <c r="D11" s="93">
        <v>9</v>
      </c>
      <c r="E11" s="73">
        <v>23</v>
      </c>
      <c r="F11" s="22">
        <f t="shared" si="0"/>
        <v>0</v>
      </c>
      <c r="G11" s="33">
        <f t="shared" si="0"/>
        <v>1</v>
      </c>
      <c r="H11" s="93">
        <v>9</v>
      </c>
      <c r="I11" s="73">
        <v>23</v>
      </c>
      <c r="J11" s="22">
        <f t="shared" si="1"/>
        <v>0</v>
      </c>
      <c r="K11" s="34">
        <f t="shared" si="1"/>
        <v>1</v>
      </c>
      <c r="L11" s="161">
        <f t="shared" si="2"/>
        <v>4.3478260869565216E-2</v>
      </c>
      <c r="M11" s="35">
        <f t="shared" si="3"/>
        <v>1.6359918200408999E-2</v>
      </c>
      <c r="N11" s="162">
        <v>1</v>
      </c>
    </row>
    <row r="12" spans="1:49" ht="15" thickBot="1" x14ac:dyDescent="0.2">
      <c r="A12" s="179" t="s">
        <v>141</v>
      </c>
      <c r="B12" s="125">
        <v>8</v>
      </c>
      <c r="C12" s="230">
        <v>8</v>
      </c>
      <c r="D12" s="93">
        <v>8</v>
      </c>
      <c r="E12" s="73">
        <v>8</v>
      </c>
      <c r="F12" s="22">
        <f t="shared" si="0"/>
        <v>0</v>
      </c>
      <c r="G12" s="33">
        <f t="shared" si="0"/>
        <v>0</v>
      </c>
      <c r="H12" s="93">
        <v>7</v>
      </c>
      <c r="I12" s="73">
        <v>7</v>
      </c>
      <c r="J12" s="22">
        <f t="shared" si="1"/>
        <v>1</v>
      </c>
      <c r="K12" s="34">
        <f t="shared" si="1"/>
        <v>1</v>
      </c>
      <c r="L12" s="161">
        <f t="shared" si="2"/>
        <v>0.14285714285714285</v>
      </c>
      <c r="M12" s="35">
        <f t="shared" si="3"/>
        <v>5.4533060668029995E-3</v>
      </c>
      <c r="N12" s="162">
        <v>1</v>
      </c>
    </row>
    <row r="13" spans="1:49" ht="15" thickBot="1" x14ac:dyDescent="0.2">
      <c r="A13" s="179" t="s">
        <v>142</v>
      </c>
      <c r="B13" s="125"/>
      <c r="C13" s="230"/>
      <c r="D13" s="22"/>
      <c r="E13" s="73"/>
      <c r="F13" s="22">
        <f t="shared" si="0"/>
        <v>0</v>
      </c>
      <c r="G13" s="36">
        <f t="shared" si="0"/>
        <v>0</v>
      </c>
      <c r="H13" s="22"/>
      <c r="I13" s="73"/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5" thickBot="1" x14ac:dyDescent="0.2">
      <c r="A14" s="179" t="s">
        <v>143</v>
      </c>
      <c r="B14" s="125">
        <v>11</v>
      </c>
      <c r="C14" s="230">
        <v>15</v>
      </c>
      <c r="D14" s="22">
        <v>8</v>
      </c>
      <c r="E14" s="73">
        <v>12</v>
      </c>
      <c r="F14" s="22">
        <f t="shared" si="0"/>
        <v>3</v>
      </c>
      <c r="G14" s="33">
        <f t="shared" si="0"/>
        <v>3</v>
      </c>
      <c r="H14" s="22">
        <v>5</v>
      </c>
      <c r="I14" s="73">
        <v>7</v>
      </c>
      <c r="J14" s="22">
        <f t="shared" si="1"/>
        <v>6</v>
      </c>
      <c r="K14" s="34">
        <f t="shared" si="1"/>
        <v>8</v>
      </c>
      <c r="L14" s="161">
        <f t="shared" si="2"/>
        <v>1.1428571428571428</v>
      </c>
      <c r="M14" s="35">
        <f t="shared" si="3"/>
        <v>1.0224948875255624E-2</v>
      </c>
      <c r="N14" s="162">
        <v>1</v>
      </c>
    </row>
    <row r="15" spans="1:49" ht="15" thickBot="1" x14ac:dyDescent="0.2">
      <c r="A15" s="179" t="s">
        <v>144</v>
      </c>
      <c r="B15" s="125">
        <v>218</v>
      </c>
      <c r="C15" s="230">
        <v>265</v>
      </c>
      <c r="D15" s="93">
        <v>218</v>
      </c>
      <c r="E15" s="73">
        <v>264</v>
      </c>
      <c r="F15" s="22">
        <f t="shared" si="0"/>
        <v>0</v>
      </c>
      <c r="G15" s="33">
        <f t="shared" si="0"/>
        <v>1</v>
      </c>
      <c r="H15" s="93">
        <v>196</v>
      </c>
      <c r="I15" s="73">
        <v>239</v>
      </c>
      <c r="J15" s="22">
        <f t="shared" si="1"/>
        <v>22</v>
      </c>
      <c r="K15" s="34">
        <f t="shared" si="1"/>
        <v>26</v>
      </c>
      <c r="L15" s="161">
        <f t="shared" si="2"/>
        <v>0.10878661087866109</v>
      </c>
      <c r="M15" s="35">
        <f t="shared" si="3"/>
        <v>0.18064076346284935</v>
      </c>
      <c r="N15" s="162">
        <v>1</v>
      </c>
    </row>
    <row r="16" spans="1:49" ht="15" thickBot="1" x14ac:dyDescent="0.2">
      <c r="A16" s="179" t="s">
        <v>73</v>
      </c>
      <c r="B16" s="125">
        <v>87</v>
      </c>
      <c r="C16" s="230">
        <v>90</v>
      </c>
      <c r="D16" s="93">
        <v>88</v>
      </c>
      <c r="E16" s="73">
        <v>91</v>
      </c>
      <c r="F16" s="22">
        <f t="shared" si="0"/>
        <v>-1</v>
      </c>
      <c r="G16" s="33">
        <f t="shared" si="0"/>
        <v>-1</v>
      </c>
      <c r="H16" s="93">
        <v>100</v>
      </c>
      <c r="I16" s="73">
        <v>103</v>
      </c>
      <c r="J16" s="22">
        <f t="shared" si="1"/>
        <v>-13</v>
      </c>
      <c r="K16" s="34">
        <f t="shared" si="1"/>
        <v>-13</v>
      </c>
      <c r="L16" s="161">
        <f t="shared" si="2"/>
        <v>-0.12621359223300971</v>
      </c>
      <c r="M16" s="35">
        <f t="shared" si="3"/>
        <v>6.1349693251533742E-2</v>
      </c>
      <c r="N16" s="162">
        <v>1</v>
      </c>
    </row>
    <row r="17" spans="1:14" ht="15" thickBot="1" x14ac:dyDescent="0.2">
      <c r="A17" s="179" t="s">
        <v>145</v>
      </c>
      <c r="B17" s="125"/>
      <c r="C17" s="230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5" thickBot="1" x14ac:dyDescent="0.2">
      <c r="A18" s="181" t="s">
        <v>146</v>
      </c>
      <c r="B18" s="125">
        <v>1</v>
      </c>
      <c r="C18" s="230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6.8166325835037494E-4</v>
      </c>
      <c r="N18" s="162">
        <v>2</v>
      </c>
    </row>
    <row r="19" spans="1:14" ht="15" thickBot="1" x14ac:dyDescent="0.2">
      <c r="A19" s="179" t="s">
        <v>147</v>
      </c>
      <c r="B19" s="125">
        <v>2</v>
      </c>
      <c r="C19" s="230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108">
        <f t="shared" si="3"/>
        <v>1.3633265167007499E-3</v>
      </c>
      <c r="N19" s="162">
        <v>2</v>
      </c>
    </row>
    <row r="20" spans="1:14" ht="15" thickBot="1" x14ac:dyDescent="0.2">
      <c r="A20" s="179" t="s">
        <v>148</v>
      </c>
      <c r="B20" s="125"/>
      <c r="C20" s="230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55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5" thickBot="1" x14ac:dyDescent="0.2">
      <c r="A21" s="179" t="s">
        <v>149</v>
      </c>
      <c r="B21" s="125">
        <v>1</v>
      </c>
      <c r="C21" s="230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6.8166325835037494E-4</v>
      </c>
      <c r="N21" s="162">
        <v>3</v>
      </c>
    </row>
    <row r="22" spans="1:14" ht="15" thickBot="1" x14ac:dyDescent="0.2">
      <c r="A22" s="179" t="s">
        <v>150</v>
      </c>
      <c r="B22" s="125">
        <v>14</v>
      </c>
      <c r="C22" s="230">
        <v>14</v>
      </c>
      <c r="D22" s="93">
        <v>14</v>
      </c>
      <c r="E22" s="73">
        <v>14</v>
      </c>
      <c r="F22" s="37">
        <f t="shared" si="0"/>
        <v>0</v>
      </c>
      <c r="G22" s="33">
        <f t="shared" si="0"/>
        <v>0</v>
      </c>
      <c r="H22" s="93">
        <v>11</v>
      </c>
      <c r="I22" s="73">
        <v>11</v>
      </c>
      <c r="J22" s="22">
        <f t="shared" si="4"/>
        <v>3</v>
      </c>
      <c r="K22" s="34">
        <f t="shared" si="4"/>
        <v>3</v>
      </c>
      <c r="L22" s="161">
        <f t="shared" si="2"/>
        <v>0.27272727272727271</v>
      </c>
      <c r="M22" s="39">
        <f t="shared" si="3"/>
        <v>9.5432856169052494E-3</v>
      </c>
      <c r="N22" s="162">
        <v>1</v>
      </c>
    </row>
    <row r="23" spans="1:14" ht="15" thickBot="1" x14ac:dyDescent="0.2">
      <c r="A23" s="181" t="s">
        <v>151</v>
      </c>
      <c r="B23" s="125">
        <v>72</v>
      </c>
      <c r="C23" s="230">
        <v>72</v>
      </c>
      <c r="D23" s="22">
        <v>70</v>
      </c>
      <c r="E23" s="73">
        <v>70</v>
      </c>
      <c r="F23" s="37">
        <f t="shared" si="0"/>
        <v>2</v>
      </c>
      <c r="G23" s="40">
        <f t="shared" si="0"/>
        <v>2</v>
      </c>
      <c r="H23" s="22">
        <v>52</v>
      </c>
      <c r="I23" s="73">
        <v>52</v>
      </c>
      <c r="J23" s="22">
        <f t="shared" si="4"/>
        <v>20</v>
      </c>
      <c r="K23" s="34">
        <f t="shared" si="4"/>
        <v>20</v>
      </c>
      <c r="L23" s="161">
        <f t="shared" si="2"/>
        <v>0.38461538461538464</v>
      </c>
      <c r="M23" s="39">
        <f t="shared" si="3"/>
        <v>4.9079754601226995E-2</v>
      </c>
      <c r="N23" s="162">
        <v>1</v>
      </c>
    </row>
    <row r="24" spans="1:14" ht="15" thickBot="1" x14ac:dyDescent="0.2">
      <c r="A24" s="179" t="s">
        <v>152</v>
      </c>
      <c r="B24" s="125">
        <v>1</v>
      </c>
      <c r="C24" s="230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6.8166325835037494E-4</v>
      </c>
      <c r="N24" s="162">
        <v>1</v>
      </c>
    </row>
    <row r="25" spans="1:14" ht="15" thickBot="1" x14ac:dyDescent="0.2">
      <c r="A25" s="179" t="s">
        <v>153</v>
      </c>
      <c r="B25" s="125"/>
      <c r="C25" s="230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5" thickBot="1" x14ac:dyDescent="0.2">
      <c r="A26" s="179" t="s">
        <v>68</v>
      </c>
      <c r="B26" s="125">
        <v>1</v>
      </c>
      <c r="C26" s="230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6.8166325835037494E-4</v>
      </c>
      <c r="N26" s="162">
        <v>4</v>
      </c>
    </row>
    <row r="27" spans="1:14" ht="15" thickBot="1" x14ac:dyDescent="0.2">
      <c r="A27" s="179" t="s">
        <v>154</v>
      </c>
      <c r="B27" s="125">
        <v>5</v>
      </c>
      <c r="C27" s="230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3.4083162917518746E-3</v>
      </c>
      <c r="N27" s="162">
        <v>1</v>
      </c>
    </row>
    <row r="28" spans="1:14" ht="15" thickBot="1" x14ac:dyDescent="0.2">
      <c r="A28" s="179" t="s">
        <v>155</v>
      </c>
      <c r="B28" s="125">
        <v>112</v>
      </c>
      <c r="C28" s="230">
        <v>123</v>
      </c>
      <c r="D28" s="93">
        <v>111</v>
      </c>
      <c r="E28" s="109">
        <v>123</v>
      </c>
      <c r="F28" s="93">
        <f t="shared" si="0"/>
        <v>1</v>
      </c>
      <c r="G28" s="105">
        <f t="shared" si="0"/>
        <v>0</v>
      </c>
      <c r="H28" s="93">
        <v>111</v>
      </c>
      <c r="I28" s="109">
        <v>125</v>
      </c>
      <c r="J28" s="22">
        <f t="shared" si="4"/>
        <v>1</v>
      </c>
      <c r="K28" s="34">
        <f t="shared" si="4"/>
        <v>-2</v>
      </c>
      <c r="L28" s="161">
        <f t="shared" si="2"/>
        <v>-1.6E-2</v>
      </c>
      <c r="M28" s="108">
        <f t="shared" si="3"/>
        <v>8.3844580777096112E-2</v>
      </c>
      <c r="N28" s="162">
        <v>1</v>
      </c>
    </row>
    <row r="29" spans="1:14" ht="15" thickBot="1" x14ac:dyDescent="0.2">
      <c r="A29" s="179" t="s">
        <v>156</v>
      </c>
      <c r="B29" s="125">
        <v>5</v>
      </c>
      <c r="C29" s="230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3.4083162917518746E-3</v>
      </c>
      <c r="N29" s="162">
        <v>1</v>
      </c>
    </row>
    <row r="30" spans="1:14" ht="15" thickBot="1" x14ac:dyDescent="0.2">
      <c r="A30" s="179" t="s">
        <v>157</v>
      </c>
      <c r="B30" s="125"/>
      <c r="C30" s="230"/>
      <c r="D30" s="22"/>
      <c r="E30" s="73"/>
      <c r="F30" s="22">
        <f t="shared" si="0"/>
        <v>0</v>
      </c>
      <c r="G30" s="33">
        <f t="shared" si="0"/>
        <v>0</v>
      </c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5" thickBot="1" x14ac:dyDescent="0.2">
      <c r="A31" s="179" t="s">
        <v>158</v>
      </c>
      <c r="B31" s="125"/>
      <c r="C31" s="230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5" thickBot="1" x14ac:dyDescent="0.2">
      <c r="A32" s="179" t="s">
        <v>159</v>
      </c>
      <c r="B32" s="125">
        <v>4</v>
      </c>
      <c r="C32" s="230">
        <v>10</v>
      </c>
      <c r="D32" s="93">
        <v>5</v>
      </c>
      <c r="E32" s="73">
        <v>10</v>
      </c>
      <c r="F32" s="22">
        <f t="shared" si="0"/>
        <v>-1</v>
      </c>
      <c r="G32" s="33">
        <f t="shared" si="0"/>
        <v>0</v>
      </c>
      <c r="H32" s="93">
        <v>6</v>
      </c>
      <c r="I32" s="73">
        <v>15</v>
      </c>
      <c r="J32" s="22">
        <f t="shared" si="4"/>
        <v>-2</v>
      </c>
      <c r="K32" s="34">
        <f t="shared" si="4"/>
        <v>-5</v>
      </c>
      <c r="L32" s="161">
        <f t="shared" si="2"/>
        <v>-0.33333333333333331</v>
      </c>
      <c r="M32" s="35">
        <f t="shared" si="3"/>
        <v>6.8166325835037492E-3</v>
      </c>
      <c r="N32" s="162">
        <v>1</v>
      </c>
    </row>
    <row r="33" spans="1:14" ht="15" thickBot="1" x14ac:dyDescent="0.2">
      <c r="A33" s="180" t="s">
        <v>160</v>
      </c>
      <c r="B33" s="125">
        <v>1</v>
      </c>
      <c r="C33" s="230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4"/>
        <v>0</v>
      </c>
      <c r="K33" s="34">
        <f t="shared" si="4"/>
        <v>0</v>
      </c>
      <c r="L33" s="161">
        <f t="shared" si="2"/>
        <v>0</v>
      </c>
      <c r="M33" s="35">
        <f t="shared" si="3"/>
        <v>6.8166325835037494E-4</v>
      </c>
      <c r="N33" s="162">
        <v>6</v>
      </c>
    </row>
    <row r="34" spans="1:14" ht="15" thickBot="1" x14ac:dyDescent="0.2">
      <c r="A34" s="181" t="s">
        <v>161</v>
      </c>
      <c r="B34" s="125"/>
      <c r="C34" s="230"/>
      <c r="D34" s="93"/>
      <c r="E34" s="73"/>
      <c r="F34" s="22">
        <f t="shared" ref="F34:G55" si="5">B34-D34</f>
        <v>0</v>
      </c>
      <c r="G34" s="36">
        <f t="shared" si="5"/>
        <v>0</v>
      </c>
      <c r="H34" s="93"/>
      <c r="I34" s="73"/>
      <c r="J34" s="22">
        <f t="shared" si="4"/>
        <v>0</v>
      </c>
      <c r="K34" s="34">
        <f t="shared" si="4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5" thickBot="1" x14ac:dyDescent="0.2">
      <c r="A35" s="179" t="s">
        <v>162</v>
      </c>
      <c r="B35" s="125">
        <v>23</v>
      </c>
      <c r="C35" s="230">
        <v>37</v>
      </c>
      <c r="D35" s="93">
        <v>23</v>
      </c>
      <c r="E35" s="73">
        <v>37</v>
      </c>
      <c r="F35" s="22">
        <f t="shared" si="5"/>
        <v>0</v>
      </c>
      <c r="G35" s="36">
        <f t="shared" si="5"/>
        <v>0</v>
      </c>
      <c r="H35" s="93">
        <v>20</v>
      </c>
      <c r="I35" s="73">
        <v>33</v>
      </c>
      <c r="J35" s="22">
        <f t="shared" si="4"/>
        <v>3</v>
      </c>
      <c r="K35" s="34">
        <f t="shared" si="4"/>
        <v>4</v>
      </c>
      <c r="L35" s="161">
        <f t="shared" si="2"/>
        <v>0.12121212121212122</v>
      </c>
      <c r="M35" s="35">
        <f t="shared" si="3"/>
        <v>2.5221540558963872E-2</v>
      </c>
      <c r="N35" s="162">
        <v>1</v>
      </c>
    </row>
    <row r="36" spans="1:14" ht="15" thickBot="1" x14ac:dyDescent="0.2">
      <c r="A36" s="179" t="s">
        <v>163</v>
      </c>
      <c r="B36" s="125">
        <v>0</v>
      </c>
      <c r="C36" s="230">
        <v>4</v>
      </c>
      <c r="D36" s="93">
        <v>0</v>
      </c>
      <c r="E36" s="73">
        <v>4</v>
      </c>
      <c r="F36" s="22">
        <f t="shared" si="5"/>
        <v>0</v>
      </c>
      <c r="G36" s="36">
        <f t="shared" si="5"/>
        <v>0</v>
      </c>
      <c r="H36" s="93">
        <v>1</v>
      </c>
      <c r="I36" s="73">
        <v>5</v>
      </c>
      <c r="J36" s="22">
        <f t="shared" si="4"/>
        <v>-1</v>
      </c>
      <c r="K36" s="34">
        <f t="shared" si="4"/>
        <v>-1</v>
      </c>
      <c r="L36" s="161">
        <f t="shared" si="2"/>
        <v>-0.2</v>
      </c>
      <c r="M36" s="35">
        <f t="shared" si="3"/>
        <v>2.7266530334014998E-3</v>
      </c>
      <c r="N36" s="162">
        <v>5</v>
      </c>
    </row>
    <row r="37" spans="1:14" ht="15" thickBot="1" x14ac:dyDescent="0.2">
      <c r="A37" s="179" t="s">
        <v>164</v>
      </c>
      <c r="B37" s="125">
        <v>2</v>
      </c>
      <c r="C37" s="230">
        <v>2</v>
      </c>
      <c r="D37" s="22">
        <v>2</v>
      </c>
      <c r="E37" s="73">
        <v>2</v>
      </c>
      <c r="F37" s="22">
        <f t="shared" si="5"/>
        <v>0</v>
      </c>
      <c r="G37" s="36">
        <f t="shared" si="5"/>
        <v>0</v>
      </c>
      <c r="H37" s="22">
        <v>3</v>
      </c>
      <c r="I37" s="73">
        <v>3</v>
      </c>
      <c r="J37" s="22">
        <f t="shared" si="4"/>
        <v>-1</v>
      </c>
      <c r="K37" s="34">
        <f t="shared" si="4"/>
        <v>-1</v>
      </c>
      <c r="L37" s="161">
        <f t="shared" si="2"/>
        <v>-0.33333333333333331</v>
      </c>
      <c r="M37" s="35">
        <f t="shared" si="3"/>
        <v>1.3633265167007499E-3</v>
      </c>
      <c r="N37" s="162">
        <v>5</v>
      </c>
    </row>
    <row r="38" spans="1:14" ht="15" thickBot="1" x14ac:dyDescent="0.2">
      <c r="A38" s="182" t="s">
        <v>165</v>
      </c>
      <c r="B38" s="125">
        <v>278</v>
      </c>
      <c r="C38" s="230">
        <v>341</v>
      </c>
      <c r="D38" s="93">
        <v>285</v>
      </c>
      <c r="E38" s="72">
        <v>348</v>
      </c>
      <c r="F38" s="22">
        <f t="shared" si="5"/>
        <v>-7</v>
      </c>
      <c r="G38" s="36">
        <f t="shared" si="5"/>
        <v>-7</v>
      </c>
      <c r="H38" s="93">
        <v>263</v>
      </c>
      <c r="I38" s="72">
        <v>320</v>
      </c>
      <c r="J38" s="22">
        <f t="shared" si="4"/>
        <v>15</v>
      </c>
      <c r="K38" s="34">
        <f t="shared" si="4"/>
        <v>21</v>
      </c>
      <c r="L38" s="161">
        <f t="shared" si="2"/>
        <v>6.5625000000000003E-2</v>
      </c>
      <c r="M38" s="35">
        <f t="shared" si="3"/>
        <v>0.23244717109747784</v>
      </c>
      <c r="N38" s="162">
        <v>1</v>
      </c>
    </row>
    <row r="39" spans="1:14" ht="15" thickBot="1" x14ac:dyDescent="0.2">
      <c r="A39" s="179" t="s">
        <v>166</v>
      </c>
      <c r="B39" s="125"/>
      <c r="C39" s="230"/>
      <c r="D39" s="22"/>
      <c r="E39" s="73"/>
      <c r="F39" s="22">
        <f t="shared" si="5"/>
        <v>0</v>
      </c>
      <c r="G39" s="36">
        <f t="shared" si="5"/>
        <v>0</v>
      </c>
      <c r="H39" s="22"/>
      <c r="I39" s="73"/>
      <c r="J39" s="22">
        <f t="shared" si="4"/>
        <v>0</v>
      </c>
      <c r="K39" s="34">
        <f t="shared" si="4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5" thickBot="1" x14ac:dyDescent="0.2">
      <c r="A40" s="183" t="s">
        <v>167</v>
      </c>
      <c r="B40" s="125">
        <v>1</v>
      </c>
      <c r="C40" s="230">
        <v>1</v>
      </c>
      <c r="D40" s="93">
        <v>1</v>
      </c>
      <c r="E40" s="73">
        <v>1</v>
      </c>
      <c r="F40" s="22">
        <f t="shared" si="5"/>
        <v>0</v>
      </c>
      <c r="G40" s="36">
        <f t="shared" si="5"/>
        <v>0</v>
      </c>
      <c r="H40" s="93">
        <v>1</v>
      </c>
      <c r="I40" s="73">
        <v>1</v>
      </c>
      <c r="J40" s="22">
        <f t="shared" si="4"/>
        <v>0</v>
      </c>
      <c r="K40" s="34">
        <f t="shared" si="4"/>
        <v>0</v>
      </c>
      <c r="L40" s="161">
        <f t="shared" si="2"/>
        <v>0</v>
      </c>
      <c r="M40" s="35">
        <f t="shared" si="3"/>
        <v>6.8166325835037494E-4</v>
      </c>
      <c r="N40" s="162">
        <v>2</v>
      </c>
    </row>
    <row r="41" spans="1:14" ht="15" thickBot="1" x14ac:dyDescent="0.2">
      <c r="A41" s="183" t="s">
        <v>168</v>
      </c>
      <c r="B41" s="125"/>
      <c r="C41" s="230"/>
      <c r="D41" s="93"/>
      <c r="E41" s="73"/>
      <c r="F41" s="22">
        <f t="shared" si="5"/>
        <v>0</v>
      </c>
      <c r="G41" s="36">
        <f t="shared" si="5"/>
        <v>0</v>
      </c>
      <c r="H41" s="93"/>
      <c r="I41" s="73"/>
      <c r="J41" s="22">
        <f t="shared" si="4"/>
        <v>0</v>
      </c>
      <c r="K41" s="34">
        <f t="shared" si="4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5" thickBot="1" x14ac:dyDescent="0.2">
      <c r="A42" s="183" t="s">
        <v>72</v>
      </c>
      <c r="B42" s="125"/>
      <c r="C42" s="230"/>
      <c r="D42" s="22"/>
      <c r="E42" s="73"/>
      <c r="F42" s="22">
        <f t="shared" si="5"/>
        <v>0</v>
      </c>
      <c r="G42" s="36">
        <f t="shared" si="5"/>
        <v>0</v>
      </c>
      <c r="H42" s="22"/>
      <c r="I42" s="73"/>
      <c r="J42" s="22">
        <f t="shared" si="4"/>
        <v>0</v>
      </c>
      <c r="K42" s="34">
        <f t="shared" si="4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5" thickBot="1" x14ac:dyDescent="0.2">
      <c r="A43" s="181" t="s">
        <v>169</v>
      </c>
      <c r="B43" s="125">
        <v>1</v>
      </c>
      <c r="C43" s="230">
        <v>1</v>
      </c>
      <c r="D43" s="93">
        <v>1</v>
      </c>
      <c r="E43" s="72">
        <v>1</v>
      </c>
      <c r="F43" s="22">
        <f t="shared" si="5"/>
        <v>0</v>
      </c>
      <c r="G43" s="33">
        <f t="shared" si="5"/>
        <v>0</v>
      </c>
      <c r="H43" s="93">
        <v>1</v>
      </c>
      <c r="I43" s="72">
        <v>1</v>
      </c>
      <c r="J43" s="22">
        <f t="shared" si="4"/>
        <v>0</v>
      </c>
      <c r="K43" s="34">
        <f t="shared" si="4"/>
        <v>0</v>
      </c>
      <c r="L43" s="161">
        <f t="shared" si="2"/>
        <v>0</v>
      </c>
      <c r="M43" s="35">
        <f t="shared" si="3"/>
        <v>6.8166325835037494E-4</v>
      </c>
      <c r="N43" s="162">
        <v>2</v>
      </c>
    </row>
    <row r="44" spans="1:14" ht="15" thickBot="1" x14ac:dyDescent="0.2">
      <c r="A44" s="179" t="s">
        <v>170</v>
      </c>
      <c r="B44" s="125"/>
      <c r="C44" s="230"/>
      <c r="D44" s="22"/>
      <c r="E44" s="72"/>
      <c r="F44" s="22">
        <f t="shared" si="5"/>
        <v>0</v>
      </c>
      <c r="G44" s="33">
        <f t="shared" si="5"/>
        <v>0</v>
      </c>
      <c r="H44" s="22"/>
      <c r="I44" s="72"/>
      <c r="J44" s="22">
        <f t="shared" si="4"/>
        <v>0</v>
      </c>
      <c r="K44" s="34">
        <f t="shared" si="4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5" thickBot="1" x14ac:dyDescent="0.2">
      <c r="A45" s="181" t="s">
        <v>171</v>
      </c>
      <c r="B45" s="125"/>
      <c r="C45" s="230"/>
      <c r="D45" s="22"/>
      <c r="E45" s="72"/>
      <c r="F45" s="77">
        <f t="shared" si="5"/>
        <v>0</v>
      </c>
      <c r="G45" s="33">
        <f t="shared" si="5"/>
        <v>0</v>
      </c>
      <c r="H45" s="22"/>
      <c r="I45" s="72"/>
      <c r="J45" s="22">
        <f t="shared" si="4"/>
        <v>0</v>
      </c>
      <c r="K45" s="34">
        <f t="shared" si="4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5" thickBot="1" x14ac:dyDescent="0.2">
      <c r="A46" s="179" t="s">
        <v>172</v>
      </c>
      <c r="B46" s="125">
        <v>22</v>
      </c>
      <c r="C46" s="230">
        <v>24</v>
      </c>
      <c r="D46" s="22">
        <v>22</v>
      </c>
      <c r="E46" s="72">
        <v>24</v>
      </c>
      <c r="F46" s="77">
        <f t="shared" si="5"/>
        <v>0</v>
      </c>
      <c r="G46" s="33">
        <f t="shared" si="5"/>
        <v>0</v>
      </c>
      <c r="H46" s="22">
        <v>24</v>
      </c>
      <c r="I46" s="72">
        <v>26</v>
      </c>
      <c r="J46" s="22">
        <f t="shared" si="4"/>
        <v>-2</v>
      </c>
      <c r="K46" s="34">
        <f t="shared" si="4"/>
        <v>-2</v>
      </c>
      <c r="L46" s="161">
        <f t="shared" si="2"/>
        <v>-7.6923076923076927E-2</v>
      </c>
      <c r="M46" s="35">
        <f t="shared" si="3"/>
        <v>1.6359918200408999E-2</v>
      </c>
      <c r="N46" s="162">
        <v>1</v>
      </c>
    </row>
    <row r="47" spans="1:14" ht="15" thickBot="1" x14ac:dyDescent="0.2">
      <c r="A47" s="184" t="s">
        <v>173</v>
      </c>
      <c r="B47" s="125"/>
      <c r="C47" s="230"/>
      <c r="D47" s="22"/>
      <c r="E47" s="72"/>
      <c r="F47" s="79">
        <f t="shared" si="5"/>
        <v>0</v>
      </c>
      <c r="G47" s="30">
        <f t="shared" si="5"/>
        <v>0</v>
      </c>
      <c r="H47" s="22">
        <v>1</v>
      </c>
      <c r="I47" s="72">
        <v>1</v>
      </c>
      <c r="J47" s="22">
        <f t="shared" si="4"/>
        <v>-1</v>
      </c>
      <c r="K47" s="34">
        <f t="shared" si="4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5" thickBot="1" x14ac:dyDescent="0.2">
      <c r="A48" s="179" t="s">
        <v>174</v>
      </c>
      <c r="B48" s="125">
        <v>5</v>
      </c>
      <c r="C48" s="230">
        <v>5</v>
      </c>
      <c r="D48" s="22">
        <v>5</v>
      </c>
      <c r="E48" s="73">
        <v>5</v>
      </c>
      <c r="F48" s="77">
        <f t="shared" si="5"/>
        <v>0</v>
      </c>
      <c r="G48" s="33">
        <f t="shared" si="5"/>
        <v>0</v>
      </c>
      <c r="H48" s="22">
        <v>6</v>
      </c>
      <c r="I48" s="73">
        <v>6</v>
      </c>
      <c r="J48" s="22">
        <f t="shared" si="4"/>
        <v>-1</v>
      </c>
      <c r="K48" s="34">
        <f t="shared" si="4"/>
        <v>-1</v>
      </c>
      <c r="L48" s="161">
        <f t="shared" si="2"/>
        <v>-0.16666666666666666</v>
      </c>
      <c r="M48" s="35">
        <f t="shared" si="3"/>
        <v>3.4083162917518746E-3</v>
      </c>
      <c r="N48" s="162">
        <v>2</v>
      </c>
    </row>
    <row r="49" spans="1:14" ht="15" thickBot="1" x14ac:dyDescent="0.2">
      <c r="A49" s="179" t="s">
        <v>175</v>
      </c>
      <c r="B49" s="125">
        <v>19</v>
      </c>
      <c r="C49" s="230">
        <v>26</v>
      </c>
      <c r="D49" s="22">
        <v>20</v>
      </c>
      <c r="E49" s="73">
        <v>27</v>
      </c>
      <c r="F49" s="77">
        <f t="shared" si="5"/>
        <v>-1</v>
      </c>
      <c r="G49" s="33">
        <f t="shared" si="5"/>
        <v>-1</v>
      </c>
      <c r="H49" s="22">
        <v>17</v>
      </c>
      <c r="I49" s="73">
        <v>24</v>
      </c>
      <c r="J49" s="22">
        <f t="shared" si="4"/>
        <v>2</v>
      </c>
      <c r="K49" s="34">
        <f t="shared" si="4"/>
        <v>2</v>
      </c>
      <c r="L49" s="161">
        <f t="shared" si="2"/>
        <v>8.3333333333333329E-2</v>
      </c>
      <c r="M49" s="35">
        <f t="shared" si="3"/>
        <v>1.7723244717109749E-2</v>
      </c>
      <c r="N49" s="162">
        <v>4</v>
      </c>
    </row>
    <row r="50" spans="1:14" ht="15" thickBot="1" x14ac:dyDescent="0.2">
      <c r="A50" s="179" t="s">
        <v>176</v>
      </c>
      <c r="B50" s="125"/>
      <c r="C50" s="230"/>
      <c r="D50" s="22"/>
      <c r="E50" s="73"/>
      <c r="F50" s="77">
        <f t="shared" si="5"/>
        <v>0</v>
      </c>
      <c r="G50" s="33">
        <f t="shared" si="5"/>
        <v>0</v>
      </c>
      <c r="H50" s="22"/>
      <c r="I50" s="73"/>
      <c r="J50" s="22">
        <f t="shared" si="4"/>
        <v>0</v>
      </c>
      <c r="K50" s="34">
        <f t="shared" si="4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5" thickBot="1" x14ac:dyDescent="0.2">
      <c r="A51" s="176" t="s">
        <v>177</v>
      </c>
      <c r="B51" s="125"/>
      <c r="C51" s="230"/>
      <c r="D51" s="22"/>
      <c r="E51" s="73"/>
      <c r="F51" s="77">
        <f t="shared" si="5"/>
        <v>0</v>
      </c>
      <c r="G51" s="33">
        <f t="shared" si="5"/>
        <v>0</v>
      </c>
      <c r="H51" s="22"/>
      <c r="I51" s="73"/>
      <c r="J51" s="22">
        <f t="shared" si="4"/>
        <v>0</v>
      </c>
      <c r="K51" s="34">
        <f t="shared" si="4"/>
        <v>0</v>
      </c>
      <c r="L51" s="161">
        <f t="shared" si="2"/>
        <v>0</v>
      </c>
      <c r="M51" s="35">
        <f t="shared" si="3"/>
        <v>0</v>
      </c>
      <c r="N51" s="162">
        <v>1</v>
      </c>
    </row>
    <row r="52" spans="1:14" ht="15" thickBot="1" x14ac:dyDescent="0.2">
      <c r="A52" s="179" t="s">
        <v>71</v>
      </c>
      <c r="B52" s="125">
        <v>1</v>
      </c>
      <c r="C52" s="230">
        <v>1</v>
      </c>
      <c r="D52" s="22">
        <v>1</v>
      </c>
      <c r="E52" s="73">
        <v>1</v>
      </c>
      <c r="F52" s="77">
        <f t="shared" si="5"/>
        <v>0</v>
      </c>
      <c r="G52" s="33">
        <f t="shared" si="5"/>
        <v>0</v>
      </c>
      <c r="H52" s="22">
        <v>1</v>
      </c>
      <c r="I52" s="73">
        <v>1</v>
      </c>
      <c r="J52" s="22">
        <f t="shared" si="4"/>
        <v>0</v>
      </c>
      <c r="K52" s="34">
        <f t="shared" si="4"/>
        <v>0</v>
      </c>
      <c r="L52" s="161">
        <f t="shared" si="2"/>
        <v>0</v>
      </c>
      <c r="M52" s="35">
        <f t="shared" si="3"/>
        <v>6.8166325835037494E-4</v>
      </c>
      <c r="N52" s="162">
        <v>5</v>
      </c>
    </row>
    <row r="53" spans="1:14" ht="15" thickBot="1" x14ac:dyDescent="0.2">
      <c r="A53" s="179" t="s">
        <v>178</v>
      </c>
      <c r="B53" s="125">
        <v>142</v>
      </c>
      <c r="C53" s="230">
        <v>158</v>
      </c>
      <c r="D53" s="22">
        <v>142</v>
      </c>
      <c r="E53" s="73">
        <v>158</v>
      </c>
      <c r="F53" s="77">
        <f t="shared" si="5"/>
        <v>0</v>
      </c>
      <c r="G53" s="33">
        <f t="shared" si="5"/>
        <v>0</v>
      </c>
      <c r="H53" s="22">
        <v>136</v>
      </c>
      <c r="I53" s="73">
        <v>150</v>
      </c>
      <c r="J53" s="22">
        <f t="shared" si="4"/>
        <v>6</v>
      </c>
      <c r="K53" s="34">
        <f t="shared" si="4"/>
        <v>8</v>
      </c>
      <c r="L53" s="161">
        <f t="shared" si="2"/>
        <v>5.3333333333333337E-2</v>
      </c>
      <c r="M53" s="35">
        <f t="shared" si="3"/>
        <v>0.10770279481935924</v>
      </c>
      <c r="N53" s="187">
        <v>1</v>
      </c>
    </row>
    <row r="54" spans="1:14" ht="15" thickBot="1" x14ac:dyDescent="0.2">
      <c r="A54" s="188" t="s">
        <v>88</v>
      </c>
      <c r="B54" s="125">
        <v>1</v>
      </c>
      <c r="C54" s="230">
        <v>1</v>
      </c>
      <c r="D54" s="42">
        <v>1</v>
      </c>
      <c r="E54" s="189">
        <v>2</v>
      </c>
      <c r="F54" s="77">
        <f t="shared" si="5"/>
        <v>0</v>
      </c>
      <c r="G54" s="33">
        <f t="shared" si="5"/>
        <v>-1</v>
      </c>
      <c r="H54" s="42">
        <v>1</v>
      </c>
      <c r="I54" s="189">
        <v>1</v>
      </c>
      <c r="J54" s="37">
        <f t="shared" si="4"/>
        <v>0</v>
      </c>
      <c r="K54" s="38">
        <f t="shared" si="4"/>
        <v>0</v>
      </c>
      <c r="L54" s="191">
        <f t="shared" si="2"/>
        <v>0</v>
      </c>
      <c r="M54" s="39">
        <f t="shared" si="3"/>
        <v>6.8166325835037494E-4</v>
      </c>
      <c r="N54" s="192">
        <v>0</v>
      </c>
    </row>
    <row r="55" spans="1:14" ht="15" thickBot="1" x14ac:dyDescent="0.2">
      <c r="A55" s="193" t="s">
        <v>53</v>
      </c>
      <c r="B55" s="226">
        <f>SUM(B4:B54)</f>
        <v>1189</v>
      </c>
      <c r="C55" s="225">
        <f>SUM(C4:C54)</f>
        <v>1467</v>
      </c>
      <c r="D55" s="226">
        <f>SUM(D4:D54)</f>
        <v>1192</v>
      </c>
      <c r="E55" s="225">
        <f>SUM(E4:E54)</f>
        <v>1469</v>
      </c>
      <c r="F55" s="44">
        <f t="shared" si="5"/>
        <v>-3</v>
      </c>
      <c r="G55" s="146">
        <f t="shared" si="5"/>
        <v>-2</v>
      </c>
      <c r="H55" s="43">
        <f>SUM(H4:H54)</f>
        <v>1141</v>
      </c>
      <c r="I55" s="75">
        <f>SUM(I4:I54)</f>
        <v>1412</v>
      </c>
      <c r="J55" s="44">
        <f t="shared" si="4"/>
        <v>48</v>
      </c>
      <c r="K55" s="146">
        <f t="shared" si="4"/>
        <v>55</v>
      </c>
      <c r="L55" s="228">
        <f t="shared" si="2"/>
        <v>3.8951841359773372E-2</v>
      </c>
      <c r="M55" s="195">
        <f t="shared" si="3"/>
        <v>1</v>
      </c>
      <c r="N55" s="7"/>
    </row>
    <row r="56" spans="1:14" ht="12.75" customHeight="1" x14ac:dyDescent="0.15">
      <c r="A56" s="222"/>
      <c r="B56" s="223"/>
      <c r="M56" s="196"/>
    </row>
    <row r="57" spans="1:14" ht="14.25" x14ac:dyDescent="0.15">
      <c r="A57" s="222"/>
      <c r="B57" s="223"/>
    </row>
    <row r="58" spans="1:14" ht="14.25" x14ac:dyDescent="0.15">
      <c r="A58" s="222"/>
      <c r="B58" s="223"/>
    </row>
    <row r="59" spans="1:14" ht="14.25" x14ac:dyDescent="0.15">
      <c r="A59" s="222"/>
      <c r="B59" s="223"/>
    </row>
    <row r="60" spans="1:14" ht="14.25" x14ac:dyDescent="0.15">
      <c r="A60" s="222"/>
      <c r="B60" s="223"/>
    </row>
    <row r="61" spans="1:14" ht="14.25" x14ac:dyDescent="0.15">
      <c r="A61" s="222"/>
      <c r="B61" s="223"/>
    </row>
    <row r="62" spans="1:14" ht="14.25" x14ac:dyDescent="0.15">
      <c r="A62" s="222"/>
      <c r="B62" s="223"/>
    </row>
    <row r="63" spans="1:14" ht="14.25" x14ac:dyDescent="0.15">
      <c r="A63" s="222"/>
      <c r="B63" s="223"/>
    </row>
    <row r="64" spans="1:14" ht="14.25" x14ac:dyDescent="0.15">
      <c r="A64" s="222"/>
      <c r="B64" s="223"/>
    </row>
    <row r="65" spans="1:2" ht="14.25" x14ac:dyDescent="0.15">
      <c r="A65" s="222"/>
      <c r="B65" s="223"/>
    </row>
    <row r="66" spans="1:2" ht="14.25" x14ac:dyDescent="0.15">
      <c r="A66" s="222"/>
      <c r="B66" s="223"/>
    </row>
    <row r="67" spans="1:2" ht="14.25" x14ac:dyDescent="0.15">
      <c r="A67" s="222"/>
      <c r="B67" s="223"/>
    </row>
    <row r="68" spans="1:2" ht="14.25" x14ac:dyDescent="0.15">
      <c r="A68" s="222"/>
      <c r="B68" s="223"/>
    </row>
    <row r="69" spans="1:2" ht="14.25" x14ac:dyDescent="0.15">
      <c r="A69" s="222"/>
      <c r="B69" s="223"/>
    </row>
    <row r="70" spans="1:2" ht="14.25" x14ac:dyDescent="0.15">
      <c r="A70" s="222"/>
      <c r="B70" s="223"/>
    </row>
    <row r="71" spans="1:2" ht="14.25" x14ac:dyDescent="0.15">
      <c r="A71" s="222"/>
      <c r="B71" s="223"/>
    </row>
    <row r="72" spans="1:2" ht="14.25" x14ac:dyDescent="0.15">
      <c r="A72" s="222"/>
      <c r="B72" s="223"/>
    </row>
    <row r="73" spans="1:2" ht="14.25" x14ac:dyDescent="0.15">
      <c r="A73" s="222"/>
      <c r="B73" s="223"/>
    </row>
    <row r="74" spans="1:2" ht="14.25" x14ac:dyDescent="0.15">
      <c r="A74" s="222"/>
      <c r="B74" s="223"/>
    </row>
    <row r="75" spans="1:2" ht="14.25" x14ac:dyDescent="0.15">
      <c r="A75" s="222"/>
      <c r="B75" s="223"/>
    </row>
    <row r="76" spans="1:2" ht="14.25" x14ac:dyDescent="0.15">
      <c r="A76" s="222"/>
      <c r="B76" s="223"/>
    </row>
    <row r="77" spans="1:2" ht="14.25" x14ac:dyDescent="0.15">
      <c r="A77" s="222"/>
      <c r="B77" s="223"/>
    </row>
    <row r="78" spans="1:2" ht="14.25" x14ac:dyDescent="0.15">
      <c r="A78" s="222"/>
      <c r="B78" s="223"/>
    </row>
    <row r="79" spans="1:2" ht="14.25" x14ac:dyDescent="0.15">
      <c r="A79" s="222"/>
      <c r="B79" s="223"/>
    </row>
    <row r="80" spans="1:2" ht="14.25" x14ac:dyDescent="0.15">
      <c r="A80" s="222"/>
      <c r="B80" s="223"/>
    </row>
    <row r="81" spans="1:2" ht="14.25" x14ac:dyDescent="0.15">
      <c r="A81" s="222"/>
      <c r="B81" s="223"/>
    </row>
    <row r="82" spans="1:2" ht="14.25" x14ac:dyDescent="0.15">
      <c r="A82" s="222"/>
      <c r="B82" s="223"/>
    </row>
    <row r="83" spans="1:2" ht="14.25" x14ac:dyDescent="0.15">
      <c r="A83" s="222"/>
      <c r="B83" s="223"/>
    </row>
    <row r="84" spans="1:2" ht="14.25" x14ac:dyDescent="0.15">
      <c r="A84" s="222"/>
      <c r="B84" s="223"/>
    </row>
    <row r="85" spans="1:2" ht="14.25" x14ac:dyDescent="0.15">
      <c r="A85" s="222"/>
      <c r="B85" s="223"/>
    </row>
    <row r="86" spans="1:2" ht="14.25" x14ac:dyDescent="0.15">
      <c r="A86" s="222"/>
      <c r="B86" s="223"/>
    </row>
    <row r="87" spans="1:2" ht="14.25" x14ac:dyDescent="0.15">
      <c r="A87" s="222"/>
      <c r="B87" s="223"/>
    </row>
    <row r="88" spans="1:2" ht="14.25" x14ac:dyDescent="0.15">
      <c r="A88" s="222"/>
      <c r="B88" s="223"/>
    </row>
    <row r="89" spans="1:2" ht="14.25" x14ac:dyDescent="0.15">
      <c r="A89" s="222"/>
      <c r="B89" s="223"/>
    </row>
    <row r="90" spans="1:2" ht="14.25" x14ac:dyDescent="0.15">
      <c r="A90" s="222"/>
      <c r="B90" s="223"/>
    </row>
    <row r="91" spans="1:2" ht="14.25" x14ac:dyDescent="0.15">
      <c r="A91" s="222"/>
      <c r="B91" s="223"/>
    </row>
    <row r="92" spans="1:2" ht="14.25" x14ac:dyDescent="0.15">
      <c r="A92" s="222"/>
      <c r="B92" s="223"/>
    </row>
    <row r="93" spans="1:2" ht="14.25" x14ac:dyDescent="0.15">
      <c r="A93" s="222"/>
      <c r="B93" s="223"/>
    </row>
    <row r="94" spans="1:2" ht="14.25" x14ac:dyDescent="0.15">
      <c r="A94" s="222"/>
      <c r="B94" s="223"/>
    </row>
    <row r="95" spans="1:2" ht="14.25" x14ac:dyDescent="0.15">
      <c r="A95" s="222"/>
      <c r="B95" s="223"/>
    </row>
    <row r="96" spans="1:2" ht="14.25" x14ac:dyDescent="0.15">
      <c r="A96" s="222"/>
      <c r="B96" s="223"/>
    </row>
    <row r="97" spans="1:2" ht="14.25" x14ac:dyDescent="0.15">
      <c r="A97" s="222"/>
      <c r="B97" s="223"/>
    </row>
    <row r="98" spans="1:2" ht="14.25" x14ac:dyDescent="0.15">
      <c r="A98" s="222"/>
      <c r="B98" s="223"/>
    </row>
    <row r="99" spans="1:2" ht="14.25" x14ac:dyDescent="0.15">
      <c r="A99" s="222"/>
      <c r="B99" s="223"/>
    </row>
    <row r="100" spans="1:2" ht="14.25" x14ac:dyDescent="0.15">
      <c r="A100" s="222"/>
      <c r="B100" s="223"/>
    </row>
    <row r="101" spans="1:2" ht="14.25" x14ac:dyDescent="0.15">
      <c r="A101" s="222"/>
      <c r="B101" s="223"/>
    </row>
    <row r="102" spans="1:2" ht="14.25" x14ac:dyDescent="0.15">
      <c r="A102" s="222"/>
      <c r="B102" s="223"/>
    </row>
    <row r="103" spans="1:2" ht="14.25" x14ac:dyDescent="0.15">
      <c r="A103" s="222"/>
      <c r="B103" s="223"/>
    </row>
    <row r="104" spans="1:2" x14ac:dyDescent="0.15">
      <c r="A104" s="224"/>
      <c r="B104" s="224"/>
    </row>
  </sheetData>
  <autoFilter ref="A3:N55" xr:uid="{2CB3E65B-B156-478D-A86F-D73281EFDDDA}"/>
  <mergeCells count="33">
    <mergeCell ref="AV3:AW3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7" fitToHeight="0" orientation="portrait" r:id="rId1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CE306-AC8C-4C79-9764-FA8BE125C4B6}">
  <sheetPr>
    <pageSetUpPr fitToPage="1"/>
  </sheetPr>
  <dimension ref="A1:AW104"/>
  <sheetViews>
    <sheetView topLeftCell="A36" workbookViewId="0">
      <selection activeCell="B56" sqref="B5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207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45474</v>
      </c>
      <c r="C2" s="374"/>
      <c r="D2" s="373">
        <v>45444</v>
      </c>
      <c r="E2" s="374"/>
      <c r="F2" s="345" t="s">
        <v>3</v>
      </c>
      <c r="G2" s="346"/>
      <c r="H2" s="373">
        <v>45108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19" t="s">
        <v>16</v>
      </c>
      <c r="I3" s="9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230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9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6.8073519400953025E-4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5">
        <v>1</v>
      </c>
      <c r="C5" s="230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1.3614703880190605E-3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1211</v>
      </c>
      <c r="AJ5" s="164">
        <v>6</v>
      </c>
      <c r="AK5" s="164">
        <v>12</v>
      </c>
      <c r="AL5" s="163">
        <v>1</v>
      </c>
      <c r="AM5" s="163">
        <v>1</v>
      </c>
      <c r="AN5" s="164">
        <v>2</v>
      </c>
      <c r="AO5" s="164">
        <v>28</v>
      </c>
      <c r="AP5" s="163">
        <v>5</v>
      </c>
      <c r="AQ5" s="165">
        <v>211</v>
      </c>
      <c r="AR5" s="164">
        <v>2</v>
      </c>
      <c r="AS5" s="166">
        <v>4</v>
      </c>
      <c r="AT5" s="167">
        <f>AH5+AJ5+AL5+AN5+AP5+AR5</f>
        <v>34</v>
      </c>
      <c r="AU5" s="168">
        <f>AI5+AK5+AM5+AO5+AQ5+AS5+1</f>
        <v>1468</v>
      </c>
      <c r="AV5" s="169">
        <v>731</v>
      </c>
      <c r="AW5" s="170">
        <v>738</v>
      </c>
    </row>
    <row r="6" spans="1:49" ht="15" thickBot="1" x14ac:dyDescent="0.2">
      <c r="A6" s="176" t="s">
        <v>84</v>
      </c>
      <c r="B6" s="125">
        <v>3</v>
      </c>
      <c r="C6" s="230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2.0422055820285907E-3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0.52941176470588236</v>
      </c>
      <c r="AI6" s="59">
        <f>AI5/AU5</f>
        <v>0.82493188010899188</v>
      </c>
      <c r="AJ6" s="60">
        <f>AJ5/AT5</f>
        <v>0.17647058823529413</v>
      </c>
      <c r="AK6" s="60">
        <f>AK5/AU5</f>
        <v>8.1743869209809257E-3</v>
      </c>
      <c r="AL6" s="59">
        <f>AL5/AT5</f>
        <v>2.9411764705882353E-2</v>
      </c>
      <c r="AM6" s="59">
        <f>AM5/AU5</f>
        <v>6.8119891008174384E-4</v>
      </c>
      <c r="AN6" s="60">
        <f>AN5/AT5</f>
        <v>5.8823529411764705E-2</v>
      </c>
      <c r="AO6" s="60">
        <f>AO5/AU5</f>
        <v>1.9073569482288829E-2</v>
      </c>
      <c r="AP6" s="59">
        <f>AP5/AT5</f>
        <v>0.14705882352941177</v>
      </c>
      <c r="AQ6" s="59">
        <f>AQ5/AU5</f>
        <v>0.14373297002724797</v>
      </c>
      <c r="AR6" s="60">
        <f>AR5/AT5</f>
        <v>5.8823529411764705E-2</v>
      </c>
      <c r="AS6" s="173">
        <f>AS5/AU5</f>
        <v>2.7247956403269754E-3</v>
      </c>
      <c r="AT6" s="174">
        <f>AH6+AJ6+AL6+AN6+AP6+AR6</f>
        <v>1</v>
      </c>
      <c r="AU6" s="175">
        <f>AI6+AK6+AM6+AO6+AQ6+AS6</f>
        <v>0.99931880108991833</v>
      </c>
      <c r="AV6" s="63">
        <f>AV5/AU5</f>
        <v>0.49795640326975477</v>
      </c>
      <c r="AW6" s="64">
        <f>AW5/AU5</f>
        <v>0.50272479564032702</v>
      </c>
    </row>
    <row r="7" spans="1:49" ht="15" thickBot="1" x14ac:dyDescent="0.2">
      <c r="A7" s="179" t="s">
        <v>137</v>
      </c>
      <c r="B7" s="125">
        <v>2</v>
      </c>
      <c r="C7" s="230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1.3614703880190605E-3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5" thickBot="1" x14ac:dyDescent="0.2">
      <c r="A8" s="179" t="s">
        <v>193</v>
      </c>
      <c r="B8" s="125"/>
      <c r="C8" s="230"/>
      <c r="D8" s="93"/>
      <c r="E8" s="73"/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0</v>
      </c>
      <c r="N8" s="162">
        <v>5</v>
      </c>
      <c r="Q8" s="177"/>
      <c r="R8" s="178"/>
      <c r="AH8" s="177"/>
      <c r="AI8" s="178"/>
    </row>
    <row r="9" spans="1:49" ht="15" thickBot="1" x14ac:dyDescent="0.2">
      <c r="A9" s="179" t="s">
        <v>138</v>
      </c>
      <c r="B9" s="125">
        <v>117</v>
      </c>
      <c r="C9" s="230">
        <v>202</v>
      </c>
      <c r="D9" s="93">
        <v>119</v>
      </c>
      <c r="E9" s="73">
        <v>205</v>
      </c>
      <c r="F9" s="22">
        <f t="shared" si="0"/>
        <v>-2</v>
      </c>
      <c r="G9" s="33">
        <f t="shared" si="0"/>
        <v>-3</v>
      </c>
      <c r="H9" s="93">
        <v>130</v>
      </c>
      <c r="I9" s="73">
        <v>216</v>
      </c>
      <c r="J9" s="22">
        <f t="shared" si="1"/>
        <v>-13</v>
      </c>
      <c r="K9" s="34">
        <f t="shared" si="1"/>
        <v>-14</v>
      </c>
      <c r="L9" s="161">
        <f t="shared" si="2"/>
        <v>-6.4814814814814811E-2</v>
      </c>
      <c r="M9" s="35">
        <f t="shared" si="3"/>
        <v>0.13750850918992513</v>
      </c>
      <c r="N9" s="162">
        <v>5</v>
      </c>
      <c r="P9" s="127"/>
      <c r="Q9" s="177"/>
    </row>
    <row r="10" spans="1:49" ht="15" thickBot="1" x14ac:dyDescent="0.2">
      <c r="A10" s="179" t="s">
        <v>139</v>
      </c>
      <c r="B10" s="125">
        <v>17</v>
      </c>
      <c r="C10" s="230">
        <v>17</v>
      </c>
      <c r="D10" s="22">
        <v>14</v>
      </c>
      <c r="E10" s="73">
        <v>14</v>
      </c>
      <c r="F10" s="22">
        <f t="shared" si="0"/>
        <v>3</v>
      </c>
      <c r="G10" s="33">
        <f t="shared" si="0"/>
        <v>3</v>
      </c>
      <c r="H10" s="22">
        <v>7</v>
      </c>
      <c r="I10" s="73">
        <v>7</v>
      </c>
      <c r="J10" s="22">
        <f t="shared" si="1"/>
        <v>10</v>
      </c>
      <c r="K10" s="34">
        <f t="shared" si="1"/>
        <v>10</v>
      </c>
      <c r="L10" s="161">
        <f t="shared" si="2"/>
        <v>1.4285714285714286</v>
      </c>
      <c r="M10" s="35">
        <f t="shared" si="3"/>
        <v>1.1572498298162015E-2</v>
      </c>
      <c r="N10" s="162">
        <v>1</v>
      </c>
    </row>
    <row r="11" spans="1:49" ht="15" thickBot="1" x14ac:dyDescent="0.2">
      <c r="A11" s="180" t="s">
        <v>208</v>
      </c>
      <c r="B11" s="125">
        <v>9</v>
      </c>
      <c r="C11" s="230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9</v>
      </c>
      <c r="I11" s="73">
        <v>23</v>
      </c>
      <c r="J11" s="22">
        <f t="shared" si="1"/>
        <v>0</v>
      </c>
      <c r="K11" s="34">
        <f t="shared" si="1"/>
        <v>0</v>
      </c>
      <c r="L11" s="161">
        <f t="shared" si="2"/>
        <v>0</v>
      </c>
      <c r="M11" s="35">
        <f t="shared" si="3"/>
        <v>1.5656909462219197E-2</v>
      </c>
      <c r="N11" s="162">
        <v>1</v>
      </c>
    </row>
    <row r="12" spans="1:49" ht="15" thickBot="1" x14ac:dyDescent="0.2">
      <c r="A12" s="179" t="s">
        <v>141</v>
      </c>
      <c r="B12" s="125">
        <v>8</v>
      </c>
      <c r="C12" s="230">
        <v>8</v>
      </c>
      <c r="D12" s="93">
        <v>7</v>
      </c>
      <c r="E12" s="73">
        <v>7</v>
      </c>
      <c r="F12" s="22">
        <f t="shared" si="0"/>
        <v>1</v>
      </c>
      <c r="G12" s="33">
        <f t="shared" si="0"/>
        <v>1</v>
      </c>
      <c r="H12" s="93">
        <v>7</v>
      </c>
      <c r="I12" s="73">
        <v>7</v>
      </c>
      <c r="J12" s="22">
        <f t="shared" si="1"/>
        <v>1</v>
      </c>
      <c r="K12" s="34">
        <f t="shared" si="1"/>
        <v>1</v>
      </c>
      <c r="L12" s="161">
        <f t="shared" si="2"/>
        <v>0.14285714285714285</v>
      </c>
      <c r="M12" s="35">
        <f t="shared" si="3"/>
        <v>5.445881552076242E-3</v>
      </c>
      <c r="N12" s="162">
        <v>1</v>
      </c>
    </row>
    <row r="13" spans="1:49" ht="15" thickBot="1" x14ac:dyDescent="0.2">
      <c r="A13" s="179" t="s">
        <v>142</v>
      </c>
      <c r="B13" s="125"/>
      <c r="C13" s="230"/>
      <c r="D13" s="22"/>
      <c r="E13" s="73"/>
      <c r="F13" s="22">
        <f t="shared" si="0"/>
        <v>0</v>
      </c>
      <c r="G13" s="36">
        <f t="shared" si="0"/>
        <v>0</v>
      </c>
      <c r="H13" s="22"/>
      <c r="I13" s="73"/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5" thickBot="1" x14ac:dyDescent="0.2">
      <c r="A14" s="179" t="s">
        <v>143</v>
      </c>
      <c r="B14" s="125">
        <v>8</v>
      </c>
      <c r="C14" s="230">
        <v>12</v>
      </c>
      <c r="D14" s="22">
        <v>6</v>
      </c>
      <c r="E14" s="73">
        <v>10</v>
      </c>
      <c r="F14" s="22">
        <f t="shared" si="0"/>
        <v>2</v>
      </c>
      <c r="G14" s="33">
        <f t="shared" si="0"/>
        <v>2</v>
      </c>
      <c r="H14" s="22">
        <v>5</v>
      </c>
      <c r="I14" s="73">
        <v>7</v>
      </c>
      <c r="J14" s="22">
        <f t="shared" si="1"/>
        <v>3</v>
      </c>
      <c r="K14" s="34">
        <f t="shared" si="1"/>
        <v>5</v>
      </c>
      <c r="L14" s="161">
        <f t="shared" si="2"/>
        <v>0.7142857142857143</v>
      </c>
      <c r="M14" s="35">
        <f t="shared" si="3"/>
        <v>8.168822328114363E-3</v>
      </c>
      <c r="N14" s="162">
        <v>1</v>
      </c>
    </row>
    <row r="15" spans="1:49" ht="15" thickBot="1" x14ac:dyDescent="0.2">
      <c r="A15" s="179" t="s">
        <v>144</v>
      </c>
      <c r="B15" s="125">
        <v>218</v>
      </c>
      <c r="C15" s="230">
        <v>264</v>
      </c>
      <c r="D15" s="93">
        <v>216</v>
      </c>
      <c r="E15" s="73">
        <v>262</v>
      </c>
      <c r="F15" s="22">
        <f t="shared" si="0"/>
        <v>2</v>
      </c>
      <c r="G15" s="33">
        <f t="shared" si="0"/>
        <v>2</v>
      </c>
      <c r="H15" s="93">
        <v>197</v>
      </c>
      <c r="I15" s="73">
        <v>237</v>
      </c>
      <c r="J15" s="22">
        <f t="shared" si="1"/>
        <v>21</v>
      </c>
      <c r="K15" s="34">
        <f t="shared" si="1"/>
        <v>27</v>
      </c>
      <c r="L15" s="161">
        <f t="shared" si="2"/>
        <v>0.11392405063291139</v>
      </c>
      <c r="M15" s="35">
        <f t="shared" si="3"/>
        <v>0.179714091218516</v>
      </c>
      <c r="N15" s="162">
        <v>1</v>
      </c>
    </row>
    <row r="16" spans="1:49" ht="15" thickBot="1" x14ac:dyDescent="0.2">
      <c r="A16" s="179" t="s">
        <v>73</v>
      </c>
      <c r="B16" s="125">
        <v>88</v>
      </c>
      <c r="C16" s="230">
        <v>91</v>
      </c>
      <c r="D16" s="93">
        <v>88</v>
      </c>
      <c r="E16" s="73">
        <v>91</v>
      </c>
      <c r="F16" s="22">
        <f t="shared" si="0"/>
        <v>0</v>
      </c>
      <c r="G16" s="33">
        <f t="shared" si="0"/>
        <v>0</v>
      </c>
      <c r="H16" s="93">
        <v>102</v>
      </c>
      <c r="I16" s="73">
        <v>105</v>
      </c>
      <c r="J16" s="22">
        <f t="shared" si="1"/>
        <v>-14</v>
      </c>
      <c r="K16" s="34">
        <f t="shared" si="1"/>
        <v>-14</v>
      </c>
      <c r="L16" s="161">
        <f t="shared" si="2"/>
        <v>-0.13333333333333333</v>
      </c>
      <c r="M16" s="35">
        <f t="shared" si="3"/>
        <v>6.1946902654867256E-2</v>
      </c>
      <c r="N16" s="162">
        <v>1</v>
      </c>
    </row>
    <row r="17" spans="1:14" ht="15" thickBot="1" x14ac:dyDescent="0.2">
      <c r="A17" s="179" t="s">
        <v>145</v>
      </c>
      <c r="B17" s="125"/>
      <c r="C17" s="230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5" thickBot="1" x14ac:dyDescent="0.2">
      <c r="A18" s="181" t="s">
        <v>146</v>
      </c>
      <c r="B18" s="125">
        <v>1</v>
      </c>
      <c r="C18" s="230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6.8073519400953025E-4</v>
      </c>
      <c r="N18" s="162">
        <v>2</v>
      </c>
    </row>
    <row r="19" spans="1:14" ht="15" thickBot="1" x14ac:dyDescent="0.2">
      <c r="A19" s="179" t="s">
        <v>147</v>
      </c>
      <c r="B19" s="125">
        <v>2</v>
      </c>
      <c r="C19" s="230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108">
        <f t="shared" si="3"/>
        <v>1.3614703880190605E-3</v>
      </c>
      <c r="N19" s="162">
        <v>2</v>
      </c>
    </row>
    <row r="20" spans="1:14" ht="15" thickBot="1" x14ac:dyDescent="0.2">
      <c r="A20" s="179" t="s">
        <v>148</v>
      </c>
      <c r="B20" s="125"/>
      <c r="C20" s="230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J55" si="4">B20-H20</f>
        <v>0</v>
      </c>
      <c r="K20" s="34">
        <f t="shared" ref="K20:K55" si="5">C20-I20</f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5" thickBot="1" x14ac:dyDescent="0.2">
      <c r="A21" s="179" t="s">
        <v>149</v>
      </c>
      <c r="B21" s="125">
        <v>1</v>
      </c>
      <c r="C21" s="230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5"/>
        <v>0</v>
      </c>
      <c r="L21" s="161">
        <f t="shared" si="2"/>
        <v>0</v>
      </c>
      <c r="M21" s="35">
        <f t="shared" si="3"/>
        <v>6.8073519400953025E-4</v>
      </c>
      <c r="N21" s="162">
        <v>3</v>
      </c>
    </row>
    <row r="22" spans="1:14" ht="15" thickBot="1" x14ac:dyDescent="0.2">
      <c r="A22" s="179" t="s">
        <v>150</v>
      </c>
      <c r="B22" s="125">
        <v>14</v>
      </c>
      <c r="C22" s="230">
        <v>14</v>
      </c>
      <c r="D22" s="93">
        <v>14</v>
      </c>
      <c r="E22" s="73">
        <v>14</v>
      </c>
      <c r="F22" s="37">
        <f t="shared" si="0"/>
        <v>0</v>
      </c>
      <c r="G22" s="33">
        <f t="shared" si="0"/>
        <v>0</v>
      </c>
      <c r="H22" s="93">
        <v>11</v>
      </c>
      <c r="I22" s="73">
        <v>11</v>
      </c>
      <c r="J22" s="22">
        <f t="shared" si="4"/>
        <v>3</v>
      </c>
      <c r="K22" s="34">
        <f t="shared" si="5"/>
        <v>3</v>
      </c>
      <c r="L22" s="161">
        <f t="shared" si="2"/>
        <v>0.27272727272727271</v>
      </c>
      <c r="M22" s="39">
        <f t="shared" si="3"/>
        <v>9.5302927161334244E-3</v>
      </c>
      <c r="N22" s="162">
        <v>1</v>
      </c>
    </row>
    <row r="23" spans="1:14" ht="15" thickBot="1" x14ac:dyDescent="0.2">
      <c r="A23" s="181" t="s">
        <v>151</v>
      </c>
      <c r="B23" s="125">
        <v>70</v>
      </c>
      <c r="C23" s="230">
        <v>70</v>
      </c>
      <c r="D23" s="22">
        <v>66</v>
      </c>
      <c r="E23" s="73">
        <v>66</v>
      </c>
      <c r="F23" s="37">
        <f t="shared" si="0"/>
        <v>4</v>
      </c>
      <c r="G23" s="40">
        <f t="shared" si="0"/>
        <v>4</v>
      </c>
      <c r="H23" s="22">
        <v>51</v>
      </c>
      <c r="I23" s="73">
        <v>51</v>
      </c>
      <c r="J23" s="22">
        <f t="shared" si="4"/>
        <v>19</v>
      </c>
      <c r="K23" s="34">
        <f t="shared" si="5"/>
        <v>19</v>
      </c>
      <c r="L23" s="161">
        <f t="shared" si="2"/>
        <v>0.37254901960784315</v>
      </c>
      <c r="M23" s="39">
        <f t="shared" si="3"/>
        <v>4.7651463580667124E-2</v>
      </c>
      <c r="N23" s="162">
        <v>1</v>
      </c>
    </row>
    <row r="24" spans="1:14" ht="15" thickBot="1" x14ac:dyDescent="0.2">
      <c r="A24" s="179" t="s">
        <v>152</v>
      </c>
      <c r="B24" s="125">
        <v>1</v>
      </c>
      <c r="C24" s="230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5"/>
        <v>0</v>
      </c>
      <c r="L24" s="161">
        <f t="shared" si="2"/>
        <v>0</v>
      </c>
      <c r="M24" s="35">
        <f t="shared" si="3"/>
        <v>6.8073519400953025E-4</v>
      </c>
      <c r="N24" s="162">
        <v>1</v>
      </c>
    </row>
    <row r="25" spans="1:14" ht="15" thickBot="1" x14ac:dyDescent="0.2">
      <c r="A25" s="179" t="s">
        <v>153</v>
      </c>
      <c r="B25" s="125"/>
      <c r="C25" s="230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5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5" thickBot="1" x14ac:dyDescent="0.2">
      <c r="A26" s="179" t="s">
        <v>68</v>
      </c>
      <c r="B26" s="125">
        <v>1</v>
      </c>
      <c r="C26" s="230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5"/>
        <v>0</v>
      </c>
      <c r="L26" s="161">
        <f t="shared" si="2"/>
        <v>0</v>
      </c>
      <c r="M26" s="35">
        <f t="shared" si="3"/>
        <v>6.8073519400953025E-4</v>
      </c>
      <c r="N26" s="162">
        <v>4</v>
      </c>
    </row>
    <row r="27" spans="1:14" ht="15" thickBot="1" x14ac:dyDescent="0.2">
      <c r="A27" s="179" t="s">
        <v>154</v>
      </c>
      <c r="B27" s="125">
        <v>5</v>
      </c>
      <c r="C27" s="230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5"/>
        <v>-1</v>
      </c>
      <c r="L27" s="161">
        <f t="shared" si="2"/>
        <v>-0.16666666666666666</v>
      </c>
      <c r="M27" s="35">
        <f t="shared" si="3"/>
        <v>3.4036759700476512E-3</v>
      </c>
      <c r="N27" s="162">
        <v>1</v>
      </c>
    </row>
    <row r="28" spans="1:14" ht="15" thickBot="1" x14ac:dyDescent="0.2">
      <c r="A28" s="179" t="s">
        <v>155</v>
      </c>
      <c r="B28" s="125">
        <v>111</v>
      </c>
      <c r="C28" s="230">
        <v>123</v>
      </c>
      <c r="D28" s="93">
        <v>110</v>
      </c>
      <c r="E28" s="109">
        <v>122</v>
      </c>
      <c r="F28" s="93">
        <f t="shared" si="0"/>
        <v>1</v>
      </c>
      <c r="G28" s="105">
        <f t="shared" si="0"/>
        <v>1</v>
      </c>
      <c r="H28" s="93">
        <v>111</v>
      </c>
      <c r="I28" s="109">
        <v>125</v>
      </c>
      <c r="J28" s="22">
        <f t="shared" si="4"/>
        <v>0</v>
      </c>
      <c r="K28" s="34">
        <f t="shared" si="5"/>
        <v>-2</v>
      </c>
      <c r="L28" s="161">
        <f t="shared" si="2"/>
        <v>-1.6E-2</v>
      </c>
      <c r="M28" s="108">
        <f t="shared" si="3"/>
        <v>8.3730428863172224E-2</v>
      </c>
      <c r="N28" s="162">
        <v>1</v>
      </c>
    </row>
    <row r="29" spans="1:14" ht="15" thickBot="1" x14ac:dyDescent="0.2">
      <c r="A29" s="179" t="s">
        <v>156</v>
      </c>
      <c r="B29" s="125">
        <v>5</v>
      </c>
      <c r="C29" s="230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5"/>
        <v>0</v>
      </c>
      <c r="L29" s="161">
        <f t="shared" si="2"/>
        <v>0</v>
      </c>
      <c r="M29" s="35">
        <f t="shared" si="3"/>
        <v>3.4036759700476512E-3</v>
      </c>
      <c r="N29" s="162">
        <v>1</v>
      </c>
    </row>
    <row r="30" spans="1:14" ht="15" thickBot="1" x14ac:dyDescent="0.2">
      <c r="A30" s="179" t="s">
        <v>157</v>
      </c>
      <c r="B30" s="125"/>
      <c r="C30" s="230"/>
      <c r="D30" s="22"/>
      <c r="E30" s="73"/>
      <c r="F30" s="22">
        <f t="shared" si="0"/>
        <v>0</v>
      </c>
      <c r="G30" s="33">
        <f t="shared" si="0"/>
        <v>0</v>
      </c>
      <c r="H30" s="22">
        <v>2</v>
      </c>
      <c r="I30" s="73">
        <v>2</v>
      </c>
      <c r="J30" s="22">
        <f t="shared" si="4"/>
        <v>-2</v>
      </c>
      <c r="K30" s="34">
        <f t="shared" si="5"/>
        <v>-2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5" thickBot="1" x14ac:dyDescent="0.2">
      <c r="A31" s="179" t="s">
        <v>158</v>
      </c>
      <c r="B31" s="125"/>
      <c r="C31" s="230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5"/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5" thickBot="1" x14ac:dyDescent="0.2">
      <c r="A32" s="179" t="s">
        <v>159</v>
      </c>
      <c r="B32" s="125">
        <v>5</v>
      </c>
      <c r="C32" s="230">
        <v>10</v>
      </c>
      <c r="D32" s="93">
        <v>5</v>
      </c>
      <c r="E32" s="73">
        <v>10</v>
      </c>
      <c r="F32" s="22">
        <f t="shared" si="0"/>
        <v>0</v>
      </c>
      <c r="G32" s="33">
        <f t="shared" si="0"/>
        <v>0</v>
      </c>
      <c r="H32" s="93">
        <v>7</v>
      </c>
      <c r="I32" s="73">
        <v>18</v>
      </c>
      <c r="J32" s="22">
        <f t="shared" si="4"/>
        <v>-2</v>
      </c>
      <c r="K32" s="34">
        <f t="shared" si="5"/>
        <v>-8</v>
      </c>
      <c r="L32" s="161">
        <f t="shared" si="2"/>
        <v>-0.44444444444444442</v>
      </c>
      <c r="M32" s="35">
        <f t="shared" si="3"/>
        <v>6.8073519400953025E-3</v>
      </c>
      <c r="N32" s="162">
        <v>1</v>
      </c>
    </row>
    <row r="33" spans="1:14" ht="15" thickBot="1" x14ac:dyDescent="0.2">
      <c r="A33" s="180" t="s">
        <v>160</v>
      </c>
      <c r="B33" s="125">
        <v>1</v>
      </c>
      <c r="C33" s="230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4"/>
        <v>0</v>
      </c>
      <c r="K33" s="34">
        <f t="shared" si="5"/>
        <v>0</v>
      </c>
      <c r="L33" s="161">
        <f t="shared" si="2"/>
        <v>0</v>
      </c>
      <c r="M33" s="35">
        <f t="shared" si="3"/>
        <v>6.8073519400953025E-4</v>
      </c>
      <c r="N33" s="162">
        <v>6</v>
      </c>
    </row>
    <row r="34" spans="1:14" ht="15" thickBot="1" x14ac:dyDescent="0.2">
      <c r="A34" s="181" t="s">
        <v>161</v>
      </c>
      <c r="B34" s="125"/>
      <c r="C34" s="230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4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5" thickBot="1" x14ac:dyDescent="0.2">
      <c r="A35" s="179" t="s">
        <v>162</v>
      </c>
      <c r="B35" s="125">
        <v>23</v>
      </c>
      <c r="C35" s="230">
        <v>37</v>
      </c>
      <c r="D35" s="93">
        <v>24</v>
      </c>
      <c r="E35" s="73">
        <v>38</v>
      </c>
      <c r="F35" s="22">
        <f t="shared" si="6"/>
        <v>-1</v>
      </c>
      <c r="G35" s="36">
        <f t="shared" si="6"/>
        <v>-1</v>
      </c>
      <c r="H35" s="93">
        <v>20</v>
      </c>
      <c r="I35" s="73">
        <v>33</v>
      </c>
      <c r="J35" s="22">
        <f t="shared" si="4"/>
        <v>3</v>
      </c>
      <c r="K35" s="34">
        <f t="shared" si="5"/>
        <v>4</v>
      </c>
      <c r="L35" s="161">
        <f t="shared" si="2"/>
        <v>0.12121212121212122</v>
      </c>
      <c r="M35" s="35">
        <f t="shared" si="3"/>
        <v>2.518720217835262E-2</v>
      </c>
      <c r="N35" s="162">
        <v>1</v>
      </c>
    </row>
    <row r="36" spans="1:14" ht="15" thickBot="1" x14ac:dyDescent="0.2">
      <c r="A36" s="179" t="s">
        <v>163</v>
      </c>
      <c r="B36" s="125">
        <v>0</v>
      </c>
      <c r="C36" s="230">
        <v>4</v>
      </c>
      <c r="D36" s="93">
        <v>0</v>
      </c>
      <c r="E36" s="73">
        <v>4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4"/>
        <v>0</v>
      </c>
      <c r="K36" s="34">
        <f t="shared" si="5"/>
        <v>0</v>
      </c>
      <c r="L36" s="161">
        <f t="shared" si="2"/>
        <v>0</v>
      </c>
      <c r="M36" s="35">
        <f t="shared" si="3"/>
        <v>2.722940776038121E-3</v>
      </c>
      <c r="N36" s="162">
        <v>5</v>
      </c>
    </row>
    <row r="37" spans="1:14" ht="15" thickBot="1" x14ac:dyDescent="0.2">
      <c r="A37" s="179" t="s">
        <v>164</v>
      </c>
      <c r="B37" s="125">
        <v>2</v>
      </c>
      <c r="C37" s="230">
        <v>2</v>
      </c>
      <c r="D37" s="22">
        <v>2</v>
      </c>
      <c r="E37" s="73">
        <v>2</v>
      </c>
      <c r="F37" s="22">
        <f t="shared" si="6"/>
        <v>0</v>
      </c>
      <c r="G37" s="36">
        <f t="shared" si="6"/>
        <v>0</v>
      </c>
      <c r="H37" s="22">
        <v>3</v>
      </c>
      <c r="I37" s="73">
        <v>3</v>
      </c>
      <c r="J37" s="22">
        <f t="shared" si="4"/>
        <v>-1</v>
      </c>
      <c r="K37" s="34">
        <f t="shared" si="5"/>
        <v>-1</v>
      </c>
      <c r="L37" s="161">
        <f t="shared" si="2"/>
        <v>-0.33333333333333331</v>
      </c>
      <c r="M37" s="35">
        <f t="shared" si="3"/>
        <v>1.3614703880190605E-3</v>
      </c>
      <c r="N37" s="162">
        <v>5</v>
      </c>
    </row>
    <row r="38" spans="1:14" ht="15" thickBot="1" x14ac:dyDescent="0.2">
      <c r="A38" s="182" t="s">
        <v>165</v>
      </c>
      <c r="B38" s="125">
        <v>285</v>
      </c>
      <c r="C38" s="230">
        <v>348</v>
      </c>
      <c r="D38" s="93">
        <v>282</v>
      </c>
      <c r="E38" s="72">
        <v>344</v>
      </c>
      <c r="F38" s="22">
        <f t="shared" si="6"/>
        <v>3</v>
      </c>
      <c r="G38" s="36">
        <f t="shared" si="6"/>
        <v>4</v>
      </c>
      <c r="H38" s="93">
        <v>259</v>
      </c>
      <c r="I38" s="72">
        <v>316</v>
      </c>
      <c r="J38" s="22">
        <f t="shared" si="4"/>
        <v>26</v>
      </c>
      <c r="K38" s="34">
        <f t="shared" si="5"/>
        <v>32</v>
      </c>
      <c r="L38" s="161">
        <f t="shared" si="2"/>
        <v>0.10126582278481013</v>
      </c>
      <c r="M38" s="35">
        <f t="shared" si="3"/>
        <v>0.23689584751531653</v>
      </c>
      <c r="N38" s="162">
        <v>1</v>
      </c>
    </row>
    <row r="39" spans="1:14" ht="15" thickBot="1" x14ac:dyDescent="0.2">
      <c r="A39" s="179" t="s">
        <v>166</v>
      </c>
      <c r="B39" s="125"/>
      <c r="C39" s="230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4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5" thickBot="1" x14ac:dyDescent="0.2">
      <c r="A40" s="183" t="s">
        <v>167</v>
      </c>
      <c r="B40" s="125">
        <v>1</v>
      </c>
      <c r="C40" s="230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4"/>
        <v>0</v>
      </c>
      <c r="K40" s="34">
        <f t="shared" si="5"/>
        <v>0</v>
      </c>
      <c r="L40" s="161">
        <f t="shared" si="2"/>
        <v>0</v>
      </c>
      <c r="M40" s="35">
        <f t="shared" si="3"/>
        <v>6.8073519400953025E-4</v>
      </c>
      <c r="N40" s="162">
        <v>2</v>
      </c>
    </row>
    <row r="41" spans="1:14" ht="15" thickBot="1" x14ac:dyDescent="0.2">
      <c r="A41" s="183" t="s">
        <v>168</v>
      </c>
      <c r="B41" s="125"/>
      <c r="C41" s="230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4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5" thickBot="1" x14ac:dyDescent="0.2">
      <c r="A42" s="183" t="s">
        <v>72</v>
      </c>
      <c r="B42" s="125"/>
      <c r="C42" s="230"/>
      <c r="D42" s="22"/>
      <c r="E42" s="73"/>
      <c r="F42" s="22">
        <f t="shared" si="6"/>
        <v>0</v>
      </c>
      <c r="G42" s="36">
        <f t="shared" si="6"/>
        <v>0</v>
      </c>
      <c r="H42" s="22"/>
      <c r="I42" s="73"/>
      <c r="J42" s="22">
        <f t="shared" si="4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5" thickBot="1" x14ac:dyDescent="0.2">
      <c r="A43" s="181" t="s">
        <v>169</v>
      </c>
      <c r="B43" s="125">
        <v>1</v>
      </c>
      <c r="C43" s="230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4"/>
        <v>0</v>
      </c>
      <c r="K43" s="34">
        <f t="shared" si="5"/>
        <v>0</v>
      </c>
      <c r="L43" s="161">
        <f t="shared" si="2"/>
        <v>0</v>
      </c>
      <c r="M43" s="35">
        <f t="shared" si="3"/>
        <v>6.8073519400953025E-4</v>
      </c>
      <c r="N43" s="162">
        <v>2</v>
      </c>
    </row>
    <row r="44" spans="1:14" ht="15" thickBot="1" x14ac:dyDescent="0.2">
      <c r="A44" s="179" t="s">
        <v>170</v>
      </c>
      <c r="B44" s="125"/>
      <c r="C44" s="230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4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5" thickBot="1" x14ac:dyDescent="0.2">
      <c r="A45" s="181" t="s">
        <v>171</v>
      </c>
      <c r="B45" s="125"/>
      <c r="C45" s="230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4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5" thickBot="1" x14ac:dyDescent="0.2">
      <c r="A46" s="179" t="s">
        <v>172</v>
      </c>
      <c r="B46" s="125">
        <v>22</v>
      </c>
      <c r="C46" s="230">
        <v>24</v>
      </c>
      <c r="D46" s="22">
        <v>22</v>
      </c>
      <c r="E46" s="72">
        <v>24</v>
      </c>
      <c r="F46" s="77">
        <f t="shared" si="6"/>
        <v>0</v>
      </c>
      <c r="G46" s="33">
        <f t="shared" si="6"/>
        <v>0</v>
      </c>
      <c r="H46" s="22">
        <v>24</v>
      </c>
      <c r="I46" s="72">
        <v>26</v>
      </c>
      <c r="J46" s="22">
        <f t="shared" si="4"/>
        <v>-2</v>
      </c>
      <c r="K46" s="34">
        <f t="shared" si="5"/>
        <v>-2</v>
      </c>
      <c r="L46" s="161">
        <f t="shared" si="2"/>
        <v>-7.6923076923076927E-2</v>
      </c>
      <c r="M46" s="35">
        <f t="shared" si="3"/>
        <v>1.6337644656228726E-2</v>
      </c>
      <c r="N46" s="162">
        <v>1</v>
      </c>
    </row>
    <row r="47" spans="1:14" ht="15" thickBot="1" x14ac:dyDescent="0.2">
      <c r="A47" s="184" t="s">
        <v>173</v>
      </c>
      <c r="B47" s="125"/>
      <c r="C47" s="230"/>
      <c r="D47" s="22"/>
      <c r="E47" s="72"/>
      <c r="F47" s="79">
        <f t="shared" si="6"/>
        <v>0</v>
      </c>
      <c r="G47" s="30">
        <f t="shared" si="6"/>
        <v>0</v>
      </c>
      <c r="H47" s="22">
        <v>1</v>
      </c>
      <c r="I47" s="72">
        <v>1</v>
      </c>
      <c r="J47" s="22">
        <f t="shared" si="4"/>
        <v>-1</v>
      </c>
      <c r="K47" s="34">
        <f t="shared" si="5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5" thickBot="1" x14ac:dyDescent="0.2">
      <c r="A48" s="179" t="s">
        <v>174</v>
      </c>
      <c r="B48" s="125">
        <v>5</v>
      </c>
      <c r="C48" s="230">
        <v>5</v>
      </c>
      <c r="D48" s="22">
        <v>5</v>
      </c>
      <c r="E48" s="73">
        <v>5</v>
      </c>
      <c r="F48" s="77">
        <f t="shared" si="6"/>
        <v>0</v>
      </c>
      <c r="G48" s="33">
        <f t="shared" si="6"/>
        <v>0</v>
      </c>
      <c r="H48" s="22">
        <v>7</v>
      </c>
      <c r="I48" s="73">
        <v>7</v>
      </c>
      <c r="J48" s="22">
        <f t="shared" si="4"/>
        <v>-2</v>
      </c>
      <c r="K48" s="34">
        <f t="shared" si="5"/>
        <v>-2</v>
      </c>
      <c r="L48" s="161">
        <f t="shared" si="2"/>
        <v>-0.2857142857142857</v>
      </c>
      <c r="M48" s="35">
        <f t="shared" si="3"/>
        <v>3.4036759700476512E-3</v>
      </c>
      <c r="N48" s="162">
        <v>2</v>
      </c>
    </row>
    <row r="49" spans="1:14" ht="15" thickBot="1" x14ac:dyDescent="0.2">
      <c r="A49" s="179" t="s">
        <v>175</v>
      </c>
      <c r="B49" s="125">
        <v>20</v>
      </c>
      <c r="C49" s="230">
        <v>27</v>
      </c>
      <c r="D49" s="22">
        <v>21</v>
      </c>
      <c r="E49" s="73">
        <v>28</v>
      </c>
      <c r="F49" s="77">
        <f t="shared" si="6"/>
        <v>-1</v>
      </c>
      <c r="G49" s="33">
        <f t="shared" si="6"/>
        <v>-1</v>
      </c>
      <c r="H49" s="22">
        <v>18</v>
      </c>
      <c r="I49" s="73">
        <v>25</v>
      </c>
      <c r="J49" s="22">
        <f t="shared" si="4"/>
        <v>2</v>
      </c>
      <c r="K49" s="34">
        <f t="shared" si="5"/>
        <v>2</v>
      </c>
      <c r="L49" s="161">
        <f t="shared" si="2"/>
        <v>0.08</v>
      </c>
      <c r="M49" s="35">
        <f t="shared" si="3"/>
        <v>1.8379850238257316E-2</v>
      </c>
      <c r="N49" s="162">
        <v>4</v>
      </c>
    </row>
    <row r="50" spans="1:14" ht="15" thickBot="1" x14ac:dyDescent="0.2">
      <c r="A50" s="179" t="s">
        <v>176</v>
      </c>
      <c r="B50" s="125"/>
      <c r="C50" s="230"/>
      <c r="D50" s="22"/>
      <c r="E50" s="73"/>
      <c r="F50" s="77">
        <f t="shared" si="6"/>
        <v>0</v>
      </c>
      <c r="G50" s="33">
        <f t="shared" si="6"/>
        <v>0</v>
      </c>
      <c r="H50" s="22"/>
      <c r="I50" s="73"/>
      <c r="J50" s="22">
        <f t="shared" si="4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5" thickBot="1" x14ac:dyDescent="0.2">
      <c r="A51" s="176" t="s">
        <v>177</v>
      </c>
      <c r="B51" s="125"/>
      <c r="C51" s="230"/>
      <c r="D51" s="22"/>
      <c r="E51" s="73"/>
      <c r="F51" s="77">
        <f t="shared" si="6"/>
        <v>0</v>
      </c>
      <c r="G51" s="33">
        <f t="shared" si="6"/>
        <v>0</v>
      </c>
      <c r="H51" s="22"/>
      <c r="I51" s="73"/>
      <c r="J51" s="22">
        <f t="shared" si="4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1</v>
      </c>
    </row>
    <row r="52" spans="1:14" ht="15" thickBot="1" x14ac:dyDescent="0.2">
      <c r="A52" s="179" t="s">
        <v>71</v>
      </c>
      <c r="B52" s="125">
        <v>1</v>
      </c>
      <c r="C52" s="230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22">
        <v>1</v>
      </c>
      <c r="I52" s="73">
        <v>1</v>
      </c>
      <c r="J52" s="22">
        <f t="shared" si="4"/>
        <v>0</v>
      </c>
      <c r="K52" s="34">
        <f t="shared" si="5"/>
        <v>0</v>
      </c>
      <c r="L52" s="161">
        <f t="shared" si="2"/>
        <v>0</v>
      </c>
      <c r="M52" s="35">
        <f t="shared" si="3"/>
        <v>6.8073519400953025E-4</v>
      </c>
      <c r="N52" s="162">
        <v>5</v>
      </c>
    </row>
    <row r="53" spans="1:14" ht="15" thickBot="1" x14ac:dyDescent="0.2">
      <c r="A53" s="179" t="s">
        <v>178</v>
      </c>
      <c r="B53" s="125">
        <v>142</v>
      </c>
      <c r="C53" s="230">
        <v>158</v>
      </c>
      <c r="D53" s="22">
        <v>144</v>
      </c>
      <c r="E53" s="73">
        <v>159</v>
      </c>
      <c r="F53" s="77">
        <f t="shared" si="6"/>
        <v>-2</v>
      </c>
      <c r="G53" s="33">
        <f t="shared" si="6"/>
        <v>-1</v>
      </c>
      <c r="H53" s="22">
        <v>132</v>
      </c>
      <c r="I53" s="73">
        <v>146</v>
      </c>
      <c r="J53" s="22">
        <f t="shared" si="4"/>
        <v>10</v>
      </c>
      <c r="K53" s="34">
        <f t="shared" si="5"/>
        <v>12</v>
      </c>
      <c r="L53" s="161">
        <f t="shared" si="2"/>
        <v>8.2191780821917804E-2</v>
      </c>
      <c r="M53" s="35">
        <f t="shared" si="3"/>
        <v>0.10755616065350579</v>
      </c>
      <c r="N53" s="187">
        <v>1</v>
      </c>
    </row>
    <row r="54" spans="1:14" ht="15" thickBot="1" x14ac:dyDescent="0.2">
      <c r="A54" s="188" t="s">
        <v>88</v>
      </c>
      <c r="B54" s="125">
        <v>1</v>
      </c>
      <c r="C54" s="230">
        <v>2</v>
      </c>
      <c r="D54" s="42">
        <v>1</v>
      </c>
      <c r="E54" s="189">
        <v>2</v>
      </c>
      <c r="F54" s="77">
        <f t="shared" si="6"/>
        <v>0</v>
      </c>
      <c r="G54" s="33">
        <f t="shared" si="6"/>
        <v>0</v>
      </c>
      <c r="H54" s="42">
        <v>1</v>
      </c>
      <c r="I54" s="189">
        <v>1</v>
      </c>
      <c r="J54" s="37">
        <f t="shared" si="4"/>
        <v>0</v>
      </c>
      <c r="K54" s="38">
        <f t="shared" si="5"/>
        <v>1</v>
      </c>
      <c r="L54" s="191">
        <f t="shared" si="2"/>
        <v>1</v>
      </c>
      <c r="M54" s="39">
        <f t="shared" si="3"/>
        <v>1.3614703880190605E-3</v>
      </c>
      <c r="N54" s="192">
        <v>0</v>
      </c>
    </row>
    <row r="55" spans="1:14" ht="15" thickBot="1" x14ac:dyDescent="0.2">
      <c r="A55" s="193" t="s">
        <v>53</v>
      </c>
      <c r="B55" s="226">
        <f>SUM(B4:B54)</f>
        <v>1192</v>
      </c>
      <c r="C55" s="225">
        <f>SUM(C4:C54)</f>
        <v>1469</v>
      </c>
      <c r="D55" s="226">
        <f>SUM(D4:D54)</f>
        <v>1182</v>
      </c>
      <c r="E55" s="225">
        <f>SUM(E4:E54)</f>
        <v>1458</v>
      </c>
      <c r="F55" s="44">
        <f t="shared" si="6"/>
        <v>10</v>
      </c>
      <c r="G55" s="146">
        <f t="shared" si="6"/>
        <v>11</v>
      </c>
      <c r="H55" s="43">
        <f>SUM(H4:H54)</f>
        <v>1132</v>
      </c>
      <c r="I55" s="75">
        <f>SUM(I4:I54)</f>
        <v>1400</v>
      </c>
      <c r="J55" s="44">
        <f t="shared" si="4"/>
        <v>60</v>
      </c>
      <c r="K55" s="146">
        <f t="shared" si="5"/>
        <v>69</v>
      </c>
      <c r="L55" s="228">
        <f t="shared" si="2"/>
        <v>4.9285714285714287E-2</v>
      </c>
      <c r="M55" s="195">
        <f t="shared" si="3"/>
        <v>1</v>
      </c>
      <c r="N55" s="7"/>
    </row>
    <row r="56" spans="1:14" ht="12.75" customHeight="1" x14ac:dyDescent="0.15">
      <c r="A56" s="222"/>
      <c r="B56" s="223"/>
      <c r="M56" s="196"/>
    </row>
    <row r="57" spans="1:14" ht="14.25" x14ac:dyDescent="0.15">
      <c r="A57" s="222"/>
      <c r="B57" s="223"/>
    </row>
    <row r="58" spans="1:14" ht="14.25" x14ac:dyDescent="0.15">
      <c r="A58" s="222"/>
      <c r="B58" s="223"/>
    </row>
    <row r="59" spans="1:14" ht="14.25" x14ac:dyDescent="0.15">
      <c r="A59" s="222"/>
      <c r="B59" s="223"/>
    </row>
    <row r="60" spans="1:14" ht="14.25" x14ac:dyDescent="0.15">
      <c r="A60" s="222"/>
      <c r="B60" s="223"/>
    </row>
    <row r="61" spans="1:14" ht="14.25" x14ac:dyDescent="0.15">
      <c r="A61" s="222"/>
      <c r="B61" s="223"/>
    </row>
    <row r="62" spans="1:14" ht="14.25" x14ac:dyDescent="0.15">
      <c r="A62" s="222"/>
      <c r="B62" s="223"/>
    </row>
    <row r="63" spans="1:14" ht="14.25" x14ac:dyDescent="0.15">
      <c r="A63" s="222"/>
      <c r="B63" s="223"/>
    </row>
    <row r="64" spans="1:14" ht="14.25" x14ac:dyDescent="0.15">
      <c r="A64" s="222"/>
      <c r="B64" s="223"/>
    </row>
    <row r="65" spans="1:2" ht="14.25" x14ac:dyDescent="0.15">
      <c r="A65" s="222"/>
      <c r="B65" s="223"/>
    </row>
    <row r="66" spans="1:2" ht="14.25" x14ac:dyDescent="0.15">
      <c r="A66" s="222"/>
      <c r="B66" s="223"/>
    </row>
    <row r="67" spans="1:2" ht="14.25" x14ac:dyDescent="0.15">
      <c r="A67" s="222"/>
      <c r="B67" s="223"/>
    </row>
    <row r="68" spans="1:2" ht="14.25" x14ac:dyDescent="0.15">
      <c r="A68" s="222"/>
      <c r="B68" s="223"/>
    </row>
    <row r="69" spans="1:2" ht="14.25" x14ac:dyDescent="0.15">
      <c r="A69" s="222"/>
      <c r="B69" s="223"/>
    </row>
    <row r="70" spans="1:2" ht="14.25" x14ac:dyDescent="0.15">
      <c r="A70" s="222"/>
      <c r="B70" s="223"/>
    </row>
    <row r="71" spans="1:2" ht="14.25" x14ac:dyDescent="0.15">
      <c r="A71" s="222"/>
      <c r="B71" s="223"/>
    </row>
    <row r="72" spans="1:2" ht="14.25" x14ac:dyDescent="0.15">
      <c r="A72" s="222"/>
      <c r="B72" s="223"/>
    </row>
    <row r="73" spans="1:2" ht="14.25" x14ac:dyDescent="0.15">
      <c r="A73" s="222"/>
      <c r="B73" s="223"/>
    </row>
    <row r="74" spans="1:2" ht="14.25" x14ac:dyDescent="0.15">
      <c r="A74" s="222"/>
      <c r="B74" s="223"/>
    </row>
    <row r="75" spans="1:2" ht="14.25" x14ac:dyDescent="0.15">
      <c r="A75" s="222"/>
      <c r="B75" s="223"/>
    </row>
    <row r="76" spans="1:2" ht="14.25" x14ac:dyDescent="0.15">
      <c r="A76" s="222"/>
      <c r="B76" s="223"/>
    </row>
    <row r="77" spans="1:2" ht="14.25" x14ac:dyDescent="0.15">
      <c r="A77" s="222"/>
      <c r="B77" s="223"/>
    </row>
    <row r="78" spans="1:2" ht="14.25" x14ac:dyDescent="0.15">
      <c r="A78" s="222"/>
      <c r="B78" s="223"/>
    </row>
    <row r="79" spans="1:2" ht="14.25" x14ac:dyDescent="0.15">
      <c r="A79" s="222"/>
      <c r="B79" s="223"/>
    </row>
    <row r="80" spans="1:2" ht="14.25" x14ac:dyDescent="0.15">
      <c r="A80" s="222"/>
      <c r="B80" s="223"/>
    </row>
    <row r="81" spans="1:2" ht="14.25" x14ac:dyDescent="0.15">
      <c r="A81" s="222"/>
      <c r="B81" s="223"/>
    </row>
    <row r="82" spans="1:2" ht="14.25" x14ac:dyDescent="0.15">
      <c r="A82" s="222"/>
      <c r="B82" s="223"/>
    </row>
    <row r="83" spans="1:2" ht="14.25" x14ac:dyDescent="0.15">
      <c r="A83" s="222"/>
      <c r="B83" s="223"/>
    </row>
    <row r="84" spans="1:2" ht="14.25" x14ac:dyDescent="0.15">
      <c r="A84" s="222"/>
      <c r="B84" s="223"/>
    </row>
    <row r="85" spans="1:2" ht="14.25" x14ac:dyDescent="0.15">
      <c r="A85" s="222"/>
      <c r="B85" s="223"/>
    </row>
    <row r="86" spans="1:2" ht="14.25" x14ac:dyDescent="0.15">
      <c r="A86" s="222"/>
      <c r="B86" s="223"/>
    </row>
    <row r="87" spans="1:2" ht="14.25" x14ac:dyDescent="0.15">
      <c r="A87" s="222"/>
      <c r="B87" s="223"/>
    </row>
    <row r="88" spans="1:2" ht="14.25" x14ac:dyDescent="0.15">
      <c r="A88" s="222"/>
      <c r="B88" s="223"/>
    </row>
    <row r="89" spans="1:2" ht="14.25" x14ac:dyDescent="0.15">
      <c r="A89" s="222"/>
      <c r="B89" s="223"/>
    </row>
    <row r="90" spans="1:2" ht="14.25" x14ac:dyDescent="0.15">
      <c r="A90" s="222"/>
      <c r="B90" s="223"/>
    </row>
    <row r="91" spans="1:2" ht="14.25" x14ac:dyDescent="0.15">
      <c r="A91" s="222"/>
      <c r="B91" s="223"/>
    </row>
    <row r="92" spans="1:2" ht="14.25" x14ac:dyDescent="0.15">
      <c r="A92" s="222"/>
      <c r="B92" s="223"/>
    </row>
    <row r="93" spans="1:2" ht="14.25" x14ac:dyDescent="0.15">
      <c r="A93" s="222"/>
      <c r="B93" s="223"/>
    </row>
    <row r="94" spans="1:2" ht="14.25" x14ac:dyDescent="0.15">
      <c r="A94" s="222"/>
      <c r="B94" s="223"/>
    </row>
    <row r="95" spans="1:2" ht="14.25" x14ac:dyDescent="0.15">
      <c r="A95" s="222"/>
      <c r="B95" s="223"/>
    </row>
    <row r="96" spans="1:2" ht="14.25" x14ac:dyDescent="0.15">
      <c r="A96" s="222"/>
      <c r="B96" s="223"/>
    </row>
    <row r="97" spans="1:2" ht="14.25" x14ac:dyDescent="0.15">
      <c r="A97" s="222"/>
      <c r="B97" s="223"/>
    </row>
    <row r="98" spans="1:2" ht="14.25" x14ac:dyDescent="0.15">
      <c r="A98" s="222"/>
      <c r="B98" s="223"/>
    </row>
    <row r="99" spans="1:2" ht="14.25" x14ac:dyDescent="0.15">
      <c r="A99" s="222"/>
      <c r="B99" s="223"/>
    </row>
    <row r="100" spans="1:2" ht="14.25" x14ac:dyDescent="0.15">
      <c r="A100" s="222"/>
      <c r="B100" s="223"/>
    </row>
    <row r="101" spans="1:2" ht="14.25" x14ac:dyDescent="0.15">
      <c r="A101" s="222"/>
      <c r="B101" s="223"/>
    </row>
    <row r="102" spans="1:2" ht="14.25" x14ac:dyDescent="0.15">
      <c r="A102" s="222"/>
      <c r="B102" s="223"/>
    </row>
    <row r="103" spans="1:2" ht="14.25" x14ac:dyDescent="0.15">
      <c r="A103" s="222"/>
      <c r="B103" s="223"/>
    </row>
    <row r="104" spans="1:2" x14ac:dyDescent="0.15">
      <c r="A104" s="224"/>
      <c r="B104" s="224"/>
    </row>
  </sheetData>
  <mergeCells count="33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V3:AW3"/>
    <mergeCell ref="AJ3:AK3"/>
    <mergeCell ref="AL3:AM3"/>
    <mergeCell ref="AN3:AO3"/>
    <mergeCell ref="AP3:AQ3"/>
    <mergeCell ref="AR3:AS3"/>
    <mergeCell ref="AT3:AU3"/>
  </mergeCells>
  <phoneticPr fontId="15"/>
  <pageMargins left="0.51181102362204722" right="0.51181102362204722" top="0.55118110236220474" bottom="0.39370078740157483" header="0.31496062992125984" footer="0.31496062992125984"/>
  <pageSetup paperSize="9" scale="97" fitToHeight="0" orientation="portrait" r:id="rId1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E556F-0C74-494F-B2CF-35F5993E4340}">
  <sheetPr>
    <pageSetUpPr fitToPage="1"/>
  </sheetPr>
  <dimension ref="A1:AW104"/>
  <sheetViews>
    <sheetView workbookViewId="0">
      <selection activeCell="B6" sqref="B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206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45444</v>
      </c>
      <c r="C2" s="374"/>
      <c r="D2" s="373">
        <v>45413</v>
      </c>
      <c r="E2" s="374"/>
      <c r="F2" s="345" t="s">
        <v>3</v>
      </c>
      <c r="G2" s="346"/>
      <c r="H2" s="373">
        <v>45078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7" si="1">B4-H4</f>
        <v>0</v>
      </c>
      <c r="K4" s="28">
        <f t="shared" si="1"/>
        <v>0</v>
      </c>
      <c r="L4" s="161">
        <f t="shared" ref="L4:L35" si="2">IF(ISERROR(K4/I4),0,K4/I4)</f>
        <v>0</v>
      </c>
      <c r="M4" s="29">
        <f t="shared" ref="M4:M55" si="3">C4/$C$55</f>
        <v>6.8587105624142656E-4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1.3717421124828531E-3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1196</v>
      </c>
      <c r="AJ5" s="164">
        <v>6</v>
      </c>
      <c r="AK5" s="164">
        <v>12</v>
      </c>
      <c r="AL5" s="163">
        <v>1</v>
      </c>
      <c r="AM5" s="163">
        <v>1</v>
      </c>
      <c r="AN5" s="164">
        <v>2</v>
      </c>
      <c r="AO5" s="164">
        <v>29</v>
      </c>
      <c r="AP5" s="163">
        <v>5</v>
      </c>
      <c r="AQ5" s="165">
        <v>214</v>
      </c>
      <c r="AR5" s="164">
        <v>2</v>
      </c>
      <c r="AS5" s="166">
        <v>4</v>
      </c>
      <c r="AT5" s="167">
        <f>AH5+AJ5+AL5+AN5+AP5+AR5</f>
        <v>34</v>
      </c>
      <c r="AU5" s="168">
        <f>AI5+AK5+AM5+AO5+AQ5+AS5+1</f>
        <v>1457</v>
      </c>
      <c r="AV5" s="169">
        <v>726</v>
      </c>
      <c r="AW5" s="170">
        <v>732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2.05761316872428E-3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0.52941176470588236</v>
      </c>
      <c r="AI6" s="59">
        <f>AI5/AU5</f>
        <v>0.82086479066575158</v>
      </c>
      <c r="AJ6" s="60">
        <f>AJ5/AT5</f>
        <v>0.17647058823529413</v>
      </c>
      <c r="AK6" s="60">
        <f>AK5/AU5</f>
        <v>8.2361015785861365E-3</v>
      </c>
      <c r="AL6" s="59">
        <f>AL5/AT5</f>
        <v>2.9411764705882353E-2</v>
      </c>
      <c r="AM6" s="59">
        <f>AM5/AU5</f>
        <v>6.863417982155113E-4</v>
      </c>
      <c r="AN6" s="60">
        <f>AN5/AT5</f>
        <v>5.8823529411764705E-2</v>
      </c>
      <c r="AO6" s="60">
        <f>AO5/AU5</f>
        <v>1.9903912148249828E-2</v>
      </c>
      <c r="AP6" s="59">
        <f>AP5/AT5</f>
        <v>0.14705882352941177</v>
      </c>
      <c r="AQ6" s="59">
        <f>AQ5/AU5</f>
        <v>0.14687714481811942</v>
      </c>
      <c r="AR6" s="60">
        <f>AR5/AT5</f>
        <v>5.8823529411764705E-2</v>
      </c>
      <c r="AS6" s="173">
        <f>AS5/AU5</f>
        <v>2.7453671928620452E-3</v>
      </c>
      <c r="AT6" s="174">
        <f>AH6+AJ6+AL6+AN6+AP6+AR6</f>
        <v>1</v>
      </c>
      <c r="AU6" s="175">
        <f>AI6+AK6+AM6+AO6+AQ6+AS6</f>
        <v>0.99931365820178442</v>
      </c>
      <c r="AV6" s="63">
        <f>AV5/AU5</f>
        <v>0.49828414550446121</v>
      </c>
      <c r="AW6" s="64">
        <f>AW5/AU5</f>
        <v>0.50240219629375427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1.3717421124828531E-3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93"/>
      <c r="C8" s="73"/>
      <c r="D8" s="93"/>
      <c r="E8" s="73"/>
      <c r="F8" s="22">
        <f t="shared" si="0"/>
        <v>0</v>
      </c>
      <c r="G8" s="33">
        <f t="shared" si="0"/>
        <v>0</v>
      </c>
      <c r="H8" s="93"/>
      <c r="I8" s="73"/>
      <c r="J8" s="22"/>
      <c r="K8" s="34">
        <f t="shared" ref="K8:K55" si="4">C8-I8</f>
        <v>0</v>
      </c>
      <c r="L8" s="161">
        <f t="shared" si="2"/>
        <v>0</v>
      </c>
      <c r="M8" s="35">
        <f t="shared" si="3"/>
        <v>0</v>
      </c>
      <c r="N8" s="162">
        <v>5</v>
      </c>
      <c r="Q8" s="177"/>
      <c r="R8" s="178"/>
      <c r="AH8" s="177"/>
      <c r="AI8" s="178"/>
    </row>
    <row r="9" spans="1:49" ht="14.25" x14ac:dyDescent="0.15">
      <c r="A9" s="179" t="s">
        <v>138</v>
      </c>
      <c r="B9" s="93">
        <v>119</v>
      </c>
      <c r="C9" s="73">
        <v>205</v>
      </c>
      <c r="D9" s="93">
        <v>122</v>
      </c>
      <c r="E9" s="73">
        <v>208</v>
      </c>
      <c r="F9" s="22">
        <f t="shared" si="0"/>
        <v>-3</v>
      </c>
      <c r="G9" s="33">
        <f t="shared" si="0"/>
        <v>-3</v>
      </c>
      <c r="H9" s="93">
        <v>129</v>
      </c>
      <c r="I9" s="73">
        <v>217</v>
      </c>
      <c r="J9" s="22">
        <f t="shared" ref="J9:J55" si="5">B9-H9</f>
        <v>-10</v>
      </c>
      <c r="K9" s="34">
        <f t="shared" si="4"/>
        <v>-12</v>
      </c>
      <c r="L9" s="161">
        <f t="shared" si="2"/>
        <v>-5.5299539170506916E-2</v>
      </c>
      <c r="M9" s="35">
        <f t="shared" si="3"/>
        <v>0.14060356652949246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14</v>
      </c>
      <c r="C10" s="73">
        <v>14</v>
      </c>
      <c r="D10" s="22">
        <v>12</v>
      </c>
      <c r="E10" s="73">
        <v>12</v>
      </c>
      <c r="F10" s="22">
        <f t="shared" si="0"/>
        <v>2</v>
      </c>
      <c r="G10" s="33">
        <f t="shared" si="0"/>
        <v>2</v>
      </c>
      <c r="H10" s="22">
        <v>7</v>
      </c>
      <c r="I10" s="73">
        <v>7</v>
      </c>
      <c r="J10" s="22">
        <f t="shared" si="5"/>
        <v>7</v>
      </c>
      <c r="K10" s="34">
        <f t="shared" si="4"/>
        <v>7</v>
      </c>
      <c r="L10" s="161">
        <f t="shared" si="2"/>
        <v>1</v>
      </c>
      <c r="M10" s="35">
        <f t="shared" si="3"/>
        <v>9.6021947873799734E-3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9</v>
      </c>
      <c r="I11" s="73">
        <v>23</v>
      </c>
      <c r="J11" s="22">
        <f t="shared" si="5"/>
        <v>0</v>
      </c>
      <c r="K11" s="34">
        <f t="shared" si="4"/>
        <v>0</v>
      </c>
      <c r="L11" s="161">
        <f t="shared" si="2"/>
        <v>0</v>
      </c>
      <c r="M11" s="35">
        <f t="shared" si="3"/>
        <v>1.5775034293552811E-2</v>
      </c>
      <c r="N11" s="162">
        <v>1</v>
      </c>
    </row>
    <row r="12" spans="1:49" ht="14.25" x14ac:dyDescent="0.15">
      <c r="A12" s="179" t="s">
        <v>141</v>
      </c>
      <c r="B12" s="93">
        <v>7</v>
      </c>
      <c r="C12" s="73">
        <v>7</v>
      </c>
      <c r="D12" s="93">
        <v>6</v>
      </c>
      <c r="E12" s="73">
        <v>6</v>
      </c>
      <c r="F12" s="22">
        <f t="shared" si="0"/>
        <v>1</v>
      </c>
      <c r="G12" s="33">
        <f t="shared" si="0"/>
        <v>1</v>
      </c>
      <c r="H12" s="93">
        <v>3</v>
      </c>
      <c r="I12" s="73">
        <v>3</v>
      </c>
      <c r="J12" s="22">
        <f t="shared" si="5"/>
        <v>4</v>
      </c>
      <c r="K12" s="34">
        <f t="shared" si="4"/>
        <v>4</v>
      </c>
      <c r="L12" s="161">
        <f t="shared" si="2"/>
        <v>1.3333333333333333</v>
      </c>
      <c r="M12" s="35">
        <f t="shared" si="3"/>
        <v>4.8010973936899867E-3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/>
      <c r="I13" s="73"/>
      <c r="J13" s="22">
        <f t="shared" si="5"/>
        <v>0</v>
      </c>
      <c r="K13" s="34">
        <f t="shared" si="4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6</v>
      </c>
      <c r="C14" s="73">
        <v>10</v>
      </c>
      <c r="D14" s="22">
        <v>6</v>
      </c>
      <c r="E14" s="73">
        <v>10</v>
      </c>
      <c r="F14" s="22">
        <f t="shared" si="0"/>
        <v>0</v>
      </c>
      <c r="G14" s="33">
        <f t="shared" si="0"/>
        <v>0</v>
      </c>
      <c r="H14" s="22">
        <v>4</v>
      </c>
      <c r="I14" s="73">
        <v>6</v>
      </c>
      <c r="J14" s="22">
        <f t="shared" si="5"/>
        <v>2</v>
      </c>
      <c r="K14" s="34">
        <f t="shared" si="4"/>
        <v>4</v>
      </c>
      <c r="L14" s="161">
        <f t="shared" si="2"/>
        <v>0.66666666666666663</v>
      </c>
      <c r="M14" s="35">
        <f t="shared" si="3"/>
        <v>6.8587105624142658E-3</v>
      </c>
      <c r="N14" s="162">
        <v>1</v>
      </c>
    </row>
    <row r="15" spans="1:49" ht="14.25" x14ac:dyDescent="0.15">
      <c r="A15" s="179" t="s">
        <v>144</v>
      </c>
      <c r="B15" s="93">
        <v>216</v>
      </c>
      <c r="C15" s="73">
        <v>262</v>
      </c>
      <c r="D15" s="93">
        <v>210</v>
      </c>
      <c r="E15" s="73">
        <v>254</v>
      </c>
      <c r="F15" s="22">
        <f t="shared" si="0"/>
        <v>6</v>
      </c>
      <c r="G15" s="33">
        <f t="shared" si="0"/>
        <v>8</v>
      </c>
      <c r="H15" s="93">
        <v>194</v>
      </c>
      <c r="I15" s="73">
        <v>234</v>
      </c>
      <c r="J15" s="22">
        <f t="shared" si="5"/>
        <v>22</v>
      </c>
      <c r="K15" s="34">
        <f t="shared" si="4"/>
        <v>28</v>
      </c>
      <c r="L15" s="161">
        <f t="shared" si="2"/>
        <v>0.11965811965811966</v>
      </c>
      <c r="M15" s="35">
        <f t="shared" si="3"/>
        <v>0.17969821673525377</v>
      </c>
      <c r="N15" s="162">
        <v>1</v>
      </c>
    </row>
    <row r="16" spans="1:49" ht="14.25" x14ac:dyDescent="0.15">
      <c r="A16" s="179" t="s">
        <v>73</v>
      </c>
      <c r="B16" s="93">
        <v>88</v>
      </c>
      <c r="C16" s="73">
        <v>91</v>
      </c>
      <c r="D16" s="93">
        <v>88</v>
      </c>
      <c r="E16" s="73">
        <v>91</v>
      </c>
      <c r="F16" s="22">
        <f t="shared" si="0"/>
        <v>0</v>
      </c>
      <c r="G16" s="33">
        <f t="shared" si="0"/>
        <v>0</v>
      </c>
      <c r="H16" s="93">
        <v>103</v>
      </c>
      <c r="I16" s="73">
        <v>107</v>
      </c>
      <c r="J16" s="22">
        <f t="shared" si="5"/>
        <v>-15</v>
      </c>
      <c r="K16" s="34">
        <f t="shared" si="4"/>
        <v>-16</v>
      </c>
      <c r="L16" s="161">
        <f t="shared" si="2"/>
        <v>-0.14953271028037382</v>
      </c>
      <c r="M16" s="35">
        <f t="shared" si="3"/>
        <v>6.2414266117969824E-2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5"/>
        <v>0</v>
      </c>
      <c r="K17" s="34">
        <f t="shared" si="4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5"/>
        <v>0</v>
      </c>
      <c r="K18" s="34">
        <f t="shared" si="4"/>
        <v>0</v>
      </c>
      <c r="L18" s="161">
        <f t="shared" si="2"/>
        <v>0</v>
      </c>
      <c r="M18" s="35">
        <f t="shared" si="3"/>
        <v>6.8587105624142656E-4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22">
        <f t="shared" si="5"/>
        <v>0</v>
      </c>
      <c r="K19" s="34">
        <f t="shared" si="4"/>
        <v>0</v>
      </c>
      <c r="L19" s="161">
        <f t="shared" si="2"/>
        <v>0</v>
      </c>
      <c r="M19" s="108">
        <f t="shared" si="3"/>
        <v>1.3717421124828531E-3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si="5"/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5"/>
        <v>0</v>
      </c>
      <c r="K21" s="34">
        <f t="shared" si="4"/>
        <v>0</v>
      </c>
      <c r="L21" s="161">
        <f t="shared" si="2"/>
        <v>0</v>
      </c>
      <c r="M21" s="35">
        <f t="shared" si="3"/>
        <v>6.8587105624142656E-4</v>
      </c>
      <c r="N21" s="162">
        <v>3</v>
      </c>
    </row>
    <row r="22" spans="1:14" ht="14.25" x14ac:dyDescent="0.15">
      <c r="A22" s="179" t="s">
        <v>150</v>
      </c>
      <c r="B22" s="93">
        <v>14</v>
      </c>
      <c r="C22" s="73">
        <v>14</v>
      </c>
      <c r="D22" s="93">
        <v>15</v>
      </c>
      <c r="E22" s="73">
        <v>15</v>
      </c>
      <c r="F22" s="37">
        <f t="shared" si="0"/>
        <v>-1</v>
      </c>
      <c r="G22" s="33">
        <f t="shared" si="0"/>
        <v>-1</v>
      </c>
      <c r="H22" s="93">
        <v>10</v>
      </c>
      <c r="I22" s="73">
        <v>10</v>
      </c>
      <c r="J22" s="22">
        <f t="shared" si="5"/>
        <v>4</v>
      </c>
      <c r="K22" s="34">
        <f t="shared" si="4"/>
        <v>4</v>
      </c>
      <c r="L22" s="161">
        <f t="shared" si="2"/>
        <v>0.4</v>
      </c>
      <c r="M22" s="39">
        <f t="shared" si="3"/>
        <v>9.6021947873799734E-3</v>
      </c>
      <c r="N22" s="162">
        <v>1</v>
      </c>
    </row>
    <row r="23" spans="1:14" ht="14.25" x14ac:dyDescent="0.15">
      <c r="A23" s="181" t="s">
        <v>151</v>
      </c>
      <c r="B23" s="22">
        <v>66</v>
      </c>
      <c r="C23" s="73">
        <v>66</v>
      </c>
      <c r="D23" s="22">
        <v>68</v>
      </c>
      <c r="E23" s="73">
        <v>68</v>
      </c>
      <c r="F23" s="37">
        <f t="shared" si="0"/>
        <v>-2</v>
      </c>
      <c r="G23" s="40">
        <f t="shared" si="0"/>
        <v>-2</v>
      </c>
      <c r="H23" s="22">
        <v>49</v>
      </c>
      <c r="I23" s="73">
        <v>49</v>
      </c>
      <c r="J23" s="22">
        <f t="shared" si="5"/>
        <v>17</v>
      </c>
      <c r="K23" s="34">
        <f t="shared" si="4"/>
        <v>17</v>
      </c>
      <c r="L23" s="161">
        <f t="shared" si="2"/>
        <v>0.34693877551020408</v>
      </c>
      <c r="M23" s="39">
        <f t="shared" si="3"/>
        <v>4.5267489711934158E-2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5"/>
        <v>0</v>
      </c>
      <c r="K24" s="34">
        <f t="shared" si="4"/>
        <v>0</v>
      </c>
      <c r="L24" s="161">
        <f t="shared" si="2"/>
        <v>0</v>
      </c>
      <c r="M24" s="35">
        <f t="shared" si="3"/>
        <v>6.8587105624142656E-4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5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5"/>
        <v>0</v>
      </c>
      <c r="K26" s="34">
        <f t="shared" si="4"/>
        <v>0</v>
      </c>
      <c r="L26" s="161">
        <f t="shared" si="2"/>
        <v>0</v>
      </c>
      <c r="M26" s="35">
        <f t="shared" si="3"/>
        <v>6.8587105624142656E-4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5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3.4293552812071329E-3</v>
      </c>
      <c r="N27" s="162">
        <v>1</v>
      </c>
    </row>
    <row r="28" spans="1:14" ht="14.25" x14ac:dyDescent="0.15">
      <c r="A28" s="179" t="s">
        <v>155</v>
      </c>
      <c r="B28" s="93">
        <v>110</v>
      </c>
      <c r="C28" s="109">
        <v>122</v>
      </c>
      <c r="D28" s="93">
        <v>109</v>
      </c>
      <c r="E28" s="109">
        <v>122</v>
      </c>
      <c r="F28" s="93">
        <f t="shared" si="0"/>
        <v>1</v>
      </c>
      <c r="G28" s="105">
        <f t="shared" si="0"/>
        <v>0</v>
      </c>
      <c r="H28" s="93">
        <v>111</v>
      </c>
      <c r="I28" s="109">
        <v>125</v>
      </c>
      <c r="J28" s="22">
        <f t="shared" si="5"/>
        <v>-1</v>
      </c>
      <c r="K28" s="34">
        <f t="shared" si="4"/>
        <v>-3</v>
      </c>
      <c r="L28" s="161">
        <f t="shared" si="2"/>
        <v>-2.4E-2</v>
      </c>
      <c r="M28" s="108">
        <f t="shared" si="3"/>
        <v>8.3676268861454045E-2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5"/>
        <v>0</v>
      </c>
      <c r="K29" s="34">
        <f t="shared" si="4"/>
        <v>0</v>
      </c>
      <c r="L29" s="161">
        <f t="shared" si="2"/>
        <v>0</v>
      </c>
      <c r="M29" s="35">
        <f t="shared" si="3"/>
        <v>3.4293552812071329E-3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>
        <v>2</v>
      </c>
      <c r="I30" s="73">
        <v>2</v>
      </c>
      <c r="J30" s="22">
        <f t="shared" si="5"/>
        <v>-2</v>
      </c>
      <c r="K30" s="34">
        <f t="shared" si="4"/>
        <v>-2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5"/>
        <v>0</v>
      </c>
      <c r="K31" s="34">
        <f t="shared" si="4"/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10</v>
      </c>
      <c r="D32" s="93">
        <v>5</v>
      </c>
      <c r="E32" s="73">
        <v>10</v>
      </c>
      <c r="F32" s="22">
        <f t="shared" si="0"/>
        <v>0</v>
      </c>
      <c r="G32" s="33">
        <f t="shared" si="0"/>
        <v>0</v>
      </c>
      <c r="H32" s="93">
        <v>7</v>
      </c>
      <c r="I32" s="73">
        <v>18</v>
      </c>
      <c r="J32" s="22">
        <f t="shared" si="5"/>
        <v>-2</v>
      </c>
      <c r="K32" s="34">
        <f t="shared" si="4"/>
        <v>-8</v>
      </c>
      <c r="L32" s="161">
        <f t="shared" si="2"/>
        <v>-0.44444444444444442</v>
      </c>
      <c r="M32" s="35">
        <f t="shared" si="3"/>
        <v>6.8587105624142658E-3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4"/>
        <v>0</v>
      </c>
      <c r="L33" s="161">
        <f t="shared" si="2"/>
        <v>0</v>
      </c>
      <c r="M33" s="35">
        <f t="shared" si="3"/>
        <v>6.8587105624142656E-4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4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24</v>
      </c>
      <c r="C35" s="73">
        <v>38</v>
      </c>
      <c r="D35" s="93">
        <v>24</v>
      </c>
      <c r="E35" s="73">
        <v>38</v>
      </c>
      <c r="F35" s="22">
        <f t="shared" si="6"/>
        <v>0</v>
      </c>
      <c r="G35" s="36">
        <f t="shared" si="6"/>
        <v>0</v>
      </c>
      <c r="H35" s="93">
        <v>22</v>
      </c>
      <c r="I35" s="73">
        <v>34</v>
      </c>
      <c r="J35" s="22">
        <f t="shared" si="5"/>
        <v>2</v>
      </c>
      <c r="K35" s="34">
        <f t="shared" si="4"/>
        <v>4</v>
      </c>
      <c r="L35" s="161">
        <f t="shared" si="2"/>
        <v>0.11764705882352941</v>
      </c>
      <c r="M35" s="35">
        <f t="shared" si="3"/>
        <v>2.6063100137174212E-2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0</v>
      </c>
      <c r="E36" s="73">
        <v>4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0</v>
      </c>
      <c r="K36" s="34">
        <f t="shared" si="4"/>
        <v>0</v>
      </c>
      <c r="L36" s="161">
        <f t="shared" ref="L36:L54" si="7">IF(ISERROR(K36/I36),0,K36/I36)</f>
        <v>0</v>
      </c>
      <c r="M36" s="35">
        <f t="shared" si="3"/>
        <v>2.7434842249657062E-3</v>
      </c>
      <c r="N36" s="162">
        <v>5</v>
      </c>
    </row>
    <row r="37" spans="1:14" ht="14.25" x14ac:dyDescent="0.15">
      <c r="A37" s="179" t="s">
        <v>164</v>
      </c>
      <c r="B37" s="22">
        <v>2</v>
      </c>
      <c r="C37" s="73">
        <v>2</v>
      </c>
      <c r="D37" s="22">
        <v>2</v>
      </c>
      <c r="E37" s="73">
        <v>2</v>
      </c>
      <c r="F37" s="22">
        <f t="shared" si="6"/>
        <v>0</v>
      </c>
      <c r="G37" s="36">
        <f t="shared" si="6"/>
        <v>0</v>
      </c>
      <c r="H37" s="22">
        <v>3</v>
      </c>
      <c r="I37" s="73">
        <v>3</v>
      </c>
      <c r="J37" s="22">
        <f t="shared" si="5"/>
        <v>-1</v>
      </c>
      <c r="K37" s="34">
        <f t="shared" si="4"/>
        <v>-1</v>
      </c>
      <c r="L37" s="161">
        <f t="shared" si="7"/>
        <v>-0.33333333333333331</v>
      </c>
      <c r="M37" s="35">
        <f t="shared" si="3"/>
        <v>1.3717421124828531E-3</v>
      </c>
      <c r="N37" s="162">
        <v>5</v>
      </c>
    </row>
    <row r="38" spans="1:14" ht="14.25" x14ac:dyDescent="0.15">
      <c r="A38" s="182" t="s">
        <v>165</v>
      </c>
      <c r="B38" s="93">
        <v>282</v>
      </c>
      <c r="C38" s="72">
        <v>344</v>
      </c>
      <c r="D38" s="93">
        <v>279</v>
      </c>
      <c r="E38" s="72">
        <v>341</v>
      </c>
      <c r="F38" s="22">
        <f t="shared" si="6"/>
        <v>3</v>
      </c>
      <c r="G38" s="36">
        <f t="shared" si="6"/>
        <v>3</v>
      </c>
      <c r="H38" s="93">
        <v>258</v>
      </c>
      <c r="I38" s="72">
        <v>312</v>
      </c>
      <c r="J38" s="22">
        <f t="shared" si="5"/>
        <v>24</v>
      </c>
      <c r="K38" s="34">
        <f t="shared" si="4"/>
        <v>32</v>
      </c>
      <c r="L38" s="161">
        <f t="shared" si="7"/>
        <v>0.10256410256410256</v>
      </c>
      <c r="M38" s="35">
        <f t="shared" si="3"/>
        <v>0.23593964334705075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4"/>
        <v>0</v>
      </c>
      <c r="L39" s="161">
        <f t="shared" si="7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4"/>
        <v>0</v>
      </c>
      <c r="L40" s="161">
        <f t="shared" si="7"/>
        <v>0</v>
      </c>
      <c r="M40" s="35">
        <f t="shared" si="3"/>
        <v>6.8587105624142656E-4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4"/>
        <v>0</v>
      </c>
      <c r="L41" s="161">
        <f t="shared" si="7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0</v>
      </c>
      <c r="K42" s="34">
        <f t="shared" si="4"/>
        <v>0</v>
      </c>
      <c r="L42" s="161">
        <f t="shared" si="7"/>
        <v>0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4"/>
        <v>0</v>
      </c>
      <c r="L43" s="161">
        <f t="shared" si="7"/>
        <v>0</v>
      </c>
      <c r="M43" s="35">
        <f t="shared" si="3"/>
        <v>6.8587105624142656E-4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4"/>
        <v>0</v>
      </c>
      <c r="L44" s="161">
        <f t="shared" si="7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4"/>
        <v>0</v>
      </c>
      <c r="L45" s="161">
        <f t="shared" si="7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24</v>
      </c>
      <c r="D46" s="22">
        <v>22</v>
      </c>
      <c r="E46" s="72">
        <v>24</v>
      </c>
      <c r="F46" s="77">
        <f t="shared" si="6"/>
        <v>0</v>
      </c>
      <c r="G46" s="33">
        <f t="shared" si="6"/>
        <v>0</v>
      </c>
      <c r="H46" s="22">
        <v>24</v>
      </c>
      <c r="I46" s="72">
        <v>26</v>
      </c>
      <c r="J46" s="22">
        <f t="shared" si="5"/>
        <v>-2</v>
      </c>
      <c r="K46" s="34">
        <f t="shared" si="4"/>
        <v>-2</v>
      </c>
      <c r="L46" s="161">
        <f t="shared" si="7"/>
        <v>-7.6923076923076927E-2</v>
      </c>
      <c r="M46" s="35">
        <f t="shared" si="3"/>
        <v>1.646090534979424E-2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>
        <v>1</v>
      </c>
      <c r="I47" s="72">
        <v>1</v>
      </c>
      <c r="J47" s="22">
        <f t="shared" si="5"/>
        <v>-1</v>
      </c>
      <c r="K47" s="34">
        <f t="shared" si="4"/>
        <v>-1</v>
      </c>
      <c r="L47" s="161">
        <f t="shared" si="7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5</v>
      </c>
      <c r="C48" s="73">
        <v>5</v>
      </c>
      <c r="D48" s="22">
        <v>5</v>
      </c>
      <c r="E48" s="73">
        <v>5</v>
      </c>
      <c r="F48" s="77">
        <f t="shared" si="6"/>
        <v>0</v>
      </c>
      <c r="G48" s="33">
        <f t="shared" si="6"/>
        <v>0</v>
      </c>
      <c r="H48" s="22">
        <v>7</v>
      </c>
      <c r="I48" s="73">
        <v>7</v>
      </c>
      <c r="J48" s="22">
        <f t="shared" si="5"/>
        <v>-2</v>
      </c>
      <c r="K48" s="34">
        <f t="shared" si="4"/>
        <v>-2</v>
      </c>
      <c r="L48" s="161">
        <f t="shared" si="7"/>
        <v>-0.2857142857142857</v>
      </c>
      <c r="M48" s="35">
        <f t="shared" si="3"/>
        <v>3.4293552812071329E-3</v>
      </c>
      <c r="N48" s="162">
        <v>2</v>
      </c>
    </row>
    <row r="49" spans="1:14" ht="14.25" x14ac:dyDescent="0.15">
      <c r="A49" s="179" t="s">
        <v>175</v>
      </c>
      <c r="B49" s="22">
        <v>21</v>
      </c>
      <c r="C49" s="73">
        <v>28</v>
      </c>
      <c r="D49" s="22">
        <v>20</v>
      </c>
      <c r="E49" s="73">
        <v>27</v>
      </c>
      <c r="F49" s="77">
        <f t="shared" si="6"/>
        <v>1</v>
      </c>
      <c r="G49" s="33">
        <f t="shared" si="6"/>
        <v>1</v>
      </c>
      <c r="H49" s="22">
        <v>19</v>
      </c>
      <c r="I49" s="73">
        <v>26</v>
      </c>
      <c r="J49" s="22">
        <f t="shared" si="5"/>
        <v>2</v>
      </c>
      <c r="K49" s="34">
        <f t="shared" si="4"/>
        <v>2</v>
      </c>
      <c r="L49" s="161">
        <f t="shared" si="7"/>
        <v>7.6923076923076927E-2</v>
      </c>
      <c r="M49" s="35">
        <f t="shared" si="3"/>
        <v>1.9204389574759947E-2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22"/>
      <c r="I50" s="73"/>
      <c r="J50" s="22">
        <f t="shared" si="5"/>
        <v>0</v>
      </c>
      <c r="K50" s="34">
        <f t="shared" si="4"/>
        <v>0</v>
      </c>
      <c r="L50" s="161">
        <f t="shared" si="7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22"/>
      <c r="I51" s="73"/>
      <c r="J51" s="22">
        <f t="shared" si="5"/>
        <v>0</v>
      </c>
      <c r="K51" s="34">
        <f t="shared" si="4"/>
        <v>0</v>
      </c>
      <c r="L51" s="161">
        <f t="shared" si="7"/>
        <v>0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22">
        <v>1</v>
      </c>
      <c r="I52" s="73">
        <v>1</v>
      </c>
      <c r="J52" s="22">
        <f t="shared" si="5"/>
        <v>0</v>
      </c>
      <c r="K52" s="34">
        <f t="shared" si="4"/>
        <v>0</v>
      </c>
      <c r="L52" s="161">
        <f t="shared" si="7"/>
        <v>0</v>
      </c>
      <c r="M52" s="35">
        <f t="shared" si="3"/>
        <v>6.8587105624142656E-4</v>
      </c>
      <c r="N52" s="162">
        <v>5</v>
      </c>
    </row>
    <row r="53" spans="1:14" ht="14.25" x14ac:dyDescent="0.15">
      <c r="A53" s="179" t="s">
        <v>178</v>
      </c>
      <c r="B53" s="22">
        <v>144</v>
      </c>
      <c r="C53" s="73">
        <v>159</v>
      </c>
      <c r="D53" s="22">
        <v>148</v>
      </c>
      <c r="E53" s="73">
        <v>165</v>
      </c>
      <c r="F53" s="77">
        <f t="shared" si="6"/>
        <v>-4</v>
      </c>
      <c r="G53" s="33">
        <f t="shared" si="6"/>
        <v>-6</v>
      </c>
      <c r="H53" s="22">
        <v>135</v>
      </c>
      <c r="I53" s="73">
        <v>150</v>
      </c>
      <c r="J53" s="22">
        <f t="shared" si="5"/>
        <v>9</v>
      </c>
      <c r="K53" s="34">
        <f t="shared" si="4"/>
        <v>9</v>
      </c>
      <c r="L53" s="161">
        <f t="shared" si="7"/>
        <v>0.06</v>
      </c>
      <c r="M53" s="35">
        <f t="shared" si="3"/>
        <v>0.10905349794238683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2</v>
      </c>
      <c r="D54" s="42">
        <v>1</v>
      </c>
      <c r="E54" s="189">
        <v>1</v>
      </c>
      <c r="F54" s="77">
        <f t="shared" si="6"/>
        <v>0</v>
      </c>
      <c r="G54" s="33">
        <f t="shared" si="6"/>
        <v>1</v>
      </c>
      <c r="H54" s="42">
        <v>1</v>
      </c>
      <c r="I54" s="189">
        <v>4</v>
      </c>
      <c r="J54" s="37">
        <f t="shared" si="5"/>
        <v>0</v>
      </c>
      <c r="K54" s="38">
        <f t="shared" si="4"/>
        <v>-2</v>
      </c>
      <c r="L54" s="191">
        <f t="shared" si="7"/>
        <v>-0.5</v>
      </c>
      <c r="M54" s="39">
        <f t="shared" si="3"/>
        <v>1.3717421124828531E-3</v>
      </c>
      <c r="N54" s="192">
        <v>0</v>
      </c>
    </row>
    <row r="55" spans="1:14" ht="15" thickBot="1" x14ac:dyDescent="0.2">
      <c r="A55" s="193" t="s">
        <v>53</v>
      </c>
      <c r="B55" s="226">
        <f>SUM(B4:B54)</f>
        <v>1182</v>
      </c>
      <c r="C55" s="225">
        <f>SUM(C4:C54)</f>
        <v>1458</v>
      </c>
      <c r="D55" s="43">
        <f>SUM(D4:D54)</f>
        <v>1178</v>
      </c>
      <c r="E55" s="75">
        <f>SUM(E4:E54)</f>
        <v>1454</v>
      </c>
      <c r="F55" s="44">
        <f t="shared" si="6"/>
        <v>4</v>
      </c>
      <c r="G55" s="146">
        <f t="shared" si="6"/>
        <v>4</v>
      </c>
      <c r="H55" s="227">
        <f>SUM(H4:H54)</f>
        <v>1126</v>
      </c>
      <c r="I55" s="229">
        <f>SUM(I4:I54)</f>
        <v>1397</v>
      </c>
      <c r="J55" s="44">
        <f t="shared" si="5"/>
        <v>56</v>
      </c>
      <c r="K55" s="146">
        <f t="shared" si="4"/>
        <v>61</v>
      </c>
      <c r="L55" s="228">
        <f>IF(ISERROR(#REF!/#REF!),0,#REF!/#REF!)</f>
        <v>0</v>
      </c>
      <c r="M55" s="195">
        <f t="shared" si="3"/>
        <v>1</v>
      </c>
      <c r="N55" s="7"/>
    </row>
    <row r="56" spans="1:14" ht="12.75" customHeight="1" x14ac:dyDescent="0.15">
      <c r="A56" s="222"/>
      <c r="B56" s="223"/>
      <c r="M56" s="196"/>
    </row>
    <row r="57" spans="1:14" ht="14.25" x14ac:dyDescent="0.15">
      <c r="A57" s="222"/>
      <c r="B57" s="223"/>
    </row>
    <row r="58" spans="1:14" ht="14.25" x14ac:dyDescent="0.15">
      <c r="A58" s="222"/>
      <c r="B58" s="223"/>
    </row>
    <row r="59" spans="1:14" ht="14.25" x14ac:dyDescent="0.15">
      <c r="A59" s="222"/>
      <c r="B59" s="223"/>
    </row>
    <row r="60" spans="1:14" ht="14.25" x14ac:dyDescent="0.15">
      <c r="A60" s="222"/>
      <c r="B60" s="223"/>
    </row>
    <row r="61" spans="1:14" ht="14.25" x14ac:dyDescent="0.15">
      <c r="A61" s="222"/>
      <c r="B61" s="223"/>
    </row>
    <row r="62" spans="1:14" ht="14.25" x14ac:dyDescent="0.15">
      <c r="A62" s="222"/>
      <c r="B62" s="223"/>
    </row>
    <row r="63" spans="1:14" ht="14.25" x14ac:dyDescent="0.15">
      <c r="A63" s="222"/>
      <c r="B63" s="223"/>
    </row>
    <row r="64" spans="1:14" ht="14.25" x14ac:dyDescent="0.15">
      <c r="A64" s="222"/>
      <c r="B64" s="223"/>
    </row>
    <row r="65" spans="1:2" ht="14.25" x14ac:dyDescent="0.15">
      <c r="A65" s="222"/>
      <c r="B65" s="223"/>
    </row>
    <row r="66" spans="1:2" ht="14.25" x14ac:dyDescent="0.15">
      <c r="A66" s="222"/>
      <c r="B66" s="223"/>
    </row>
    <row r="67" spans="1:2" ht="14.25" x14ac:dyDescent="0.15">
      <c r="A67" s="222"/>
      <c r="B67" s="223"/>
    </row>
    <row r="68" spans="1:2" ht="14.25" x14ac:dyDescent="0.15">
      <c r="A68" s="222"/>
      <c r="B68" s="223"/>
    </row>
    <row r="69" spans="1:2" ht="14.25" x14ac:dyDescent="0.15">
      <c r="A69" s="222"/>
      <c r="B69" s="223"/>
    </row>
    <row r="70" spans="1:2" ht="14.25" x14ac:dyDescent="0.15">
      <c r="A70" s="222"/>
      <c r="B70" s="223"/>
    </row>
    <row r="71" spans="1:2" ht="14.25" x14ac:dyDescent="0.15">
      <c r="A71" s="222"/>
      <c r="B71" s="223"/>
    </row>
    <row r="72" spans="1:2" ht="14.25" x14ac:dyDescent="0.15">
      <c r="A72" s="222"/>
      <c r="B72" s="223"/>
    </row>
    <row r="73" spans="1:2" ht="14.25" x14ac:dyDescent="0.15">
      <c r="A73" s="222"/>
      <c r="B73" s="223"/>
    </row>
    <row r="74" spans="1:2" ht="14.25" x14ac:dyDescent="0.15">
      <c r="A74" s="222"/>
      <c r="B74" s="223"/>
    </row>
    <row r="75" spans="1:2" ht="14.25" x14ac:dyDescent="0.15">
      <c r="A75" s="222"/>
      <c r="B75" s="223"/>
    </row>
    <row r="76" spans="1:2" ht="14.25" x14ac:dyDescent="0.15">
      <c r="A76" s="222"/>
      <c r="B76" s="223"/>
    </row>
    <row r="77" spans="1:2" ht="14.25" x14ac:dyDescent="0.15">
      <c r="A77" s="222"/>
      <c r="B77" s="223"/>
    </row>
    <row r="78" spans="1:2" ht="14.25" x14ac:dyDescent="0.15">
      <c r="A78" s="222"/>
      <c r="B78" s="223"/>
    </row>
    <row r="79" spans="1:2" ht="14.25" x14ac:dyDescent="0.15">
      <c r="A79" s="222"/>
      <c r="B79" s="223"/>
    </row>
    <row r="80" spans="1:2" ht="14.25" x14ac:dyDescent="0.15">
      <c r="A80" s="222"/>
      <c r="B80" s="223"/>
    </row>
    <row r="81" spans="1:2" ht="14.25" x14ac:dyDescent="0.15">
      <c r="A81" s="222"/>
      <c r="B81" s="223"/>
    </row>
    <row r="82" spans="1:2" ht="14.25" x14ac:dyDescent="0.15">
      <c r="A82" s="222"/>
      <c r="B82" s="223"/>
    </row>
    <row r="83" spans="1:2" ht="14.25" x14ac:dyDescent="0.15">
      <c r="A83" s="222"/>
      <c r="B83" s="223"/>
    </row>
    <row r="84" spans="1:2" ht="14.25" x14ac:dyDescent="0.15">
      <c r="A84" s="222"/>
      <c r="B84" s="223"/>
    </row>
    <row r="85" spans="1:2" ht="14.25" x14ac:dyDescent="0.15">
      <c r="A85" s="222"/>
      <c r="B85" s="223"/>
    </row>
    <row r="86" spans="1:2" ht="14.25" x14ac:dyDescent="0.15">
      <c r="A86" s="222"/>
      <c r="B86" s="223"/>
    </row>
    <row r="87" spans="1:2" ht="14.25" x14ac:dyDescent="0.15">
      <c r="A87" s="222"/>
      <c r="B87" s="223"/>
    </row>
    <row r="88" spans="1:2" ht="14.25" x14ac:dyDescent="0.15">
      <c r="A88" s="222"/>
      <c r="B88" s="223"/>
    </row>
    <row r="89" spans="1:2" ht="14.25" x14ac:dyDescent="0.15">
      <c r="A89" s="222"/>
      <c r="B89" s="223"/>
    </row>
    <row r="90" spans="1:2" ht="14.25" x14ac:dyDescent="0.15">
      <c r="A90" s="222"/>
      <c r="B90" s="223"/>
    </row>
    <row r="91" spans="1:2" ht="14.25" x14ac:dyDescent="0.15">
      <c r="A91" s="222"/>
      <c r="B91" s="223"/>
    </row>
    <row r="92" spans="1:2" ht="14.25" x14ac:dyDescent="0.15">
      <c r="A92" s="222"/>
      <c r="B92" s="223"/>
    </row>
    <row r="93" spans="1:2" ht="14.25" x14ac:dyDescent="0.15">
      <c r="A93" s="222"/>
      <c r="B93" s="223"/>
    </row>
    <row r="94" spans="1:2" ht="14.25" x14ac:dyDescent="0.15">
      <c r="A94" s="222"/>
      <c r="B94" s="223"/>
    </row>
    <row r="95" spans="1:2" ht="14.25" x14ac:dyDescent="0.15">
      <c r="A95" s="222"/>
      <c r="B95" s="223"/>
    </row>
    <row r="96" spans="1:2" ht="14.25" x14ac:dyDescent="0.15">
      <c r="A96" s="222"/>
      <c r="B96" s="223"/>
    </row>
    <row r="97" spans="1:2" ht="14.25" x14ac:dyDescent="0.15">
      <c r="A97" s="222"/>
      <c r="B97" s="223"/>
    </row>
    <row r="98" spans="1:2" ht="14.25" x14ac:dyDescent="0.15">
      <c r="A98" s="222"/>
      <c r="B98" s="223"/>
    </row>
    <row r="99" spans="1:2" ht="14.25" x14ac:dyDescent="0.15">
      <c r="A99" s="222"/>
      <c r="B99" s="223"/>
    </row>
    <row r="100" spans="1:2" ht="14.25" x14ac:dyDescent="0.15">
      <c r="A100" s="222"/>
      <c r="B100" s="223"/>
    </row>
    <row r="101" spans="1:2" ht="14.25" x14ac:dyDescent="0.15">
      <c r="A101" s="222"/>
      <c r="B101" s="223"/>
    </row>
    <row r="102" spans="1:2" ht="14.25" x14ac:dyDescent="0.15">
      <c r="A102" s="222"/>
      <c r="B102" s="223"/>
    </row>
    <row r="103" spans="1:2" ht="14.25" x14ac:dyDescent="0.15">
      <c r="A103" s="222"/>
      <c r="B103" s="223"/>
    </row>
    <row r="104" spans="1:2" x14ac:dyDescent="0.15">
      <c r="A104" s="224"/>
      <c r="B104" s="224"/>
    </row>
  </sheetData>
  <mergeCells count="33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V3:AW3"/>
    <mergeCell ref="AJ3:AK3"/>
    <mergeCell ref="AL3:AM3"/>
    <mergeCell ref="AN3:AO3"/>
    <mergeCell ref="AP3:AQ3"/>
    <mergeCell ref="AR3:AS3"/>
    <mergeCell ref="AT3:AU3"/>
  </mergeCells>
  <phoneticPr fontId="15"/>
  <pageMargins left="0.51181102362204722" right="0.51181102362204722" top="0.55118110236220474" bottom="0.39370078740157483" header="0.31496062992125984" footer="0.31496062992125984"/>
  <pageSetup paperSize="9" scale="97" fitToHeight="0" orientation="portrait" r:id="rId1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B5C40-216A-4B23-BFA1-CA2901866BB1}">
  <sheetPr>
    <pageSetUpPr fitToPage="1"/>
  </sheetPr>
  <dimension ref="A1:AW104"/>
  <sheetViews>
    <sheetView workbookViewId="0">
      <selection activeCell="B6" sqref="B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205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45413</v>
      </c>
      <c r="C2" s="374"/>
      <c r="D2" s="373">
        <v>45383</v>
      </c>
      <c r="E2" s="374"/>
      <c r="F2" s="345" t="s">
        <v>3</v>
      </c>
      <c r="G2" s="346"/>
      <c r="H2" s="373">
        <v>45047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9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5" si="3">C4/$C$55</f>
        <v>6.8775790921595599E-4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1.375515818431912E-3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1191</v>
      </c>
      <c r="AJ5" s="164">
        <v>6</v>
      </c>
      <c r="AK5" s="164">
        <v>12</v>
      </c>
      <c r="AL5" s="163">
        <v>1</v>
      </c>
      <c r="AM5" s="163">
        <v>1</v>
      </c>
      <c r="AN5" s="164">
        <v>2</v>
      </c>
      <c r="AO5" s="164">
        <v>28</v>
      </c>
      <c r="AP5" s="163">
        <v>5</v>
      </c>
      <c r="AQ5" s="165">
        <v>217</v>
      </c>
      <c r="AR5" s="164">
        <v>2</v>
      </c>
      <c r="AS5" s="166">
        <v>4</v>
      </c>
      <c r="AT5" s="167">
        <f>AH5+AJ5+AL5+AN5+AP5+AR5</f>
        <v>34</v>
      </c>
      <c r="AU5" s="168">
        <f>AI5+AK5+AM5+AO5+AQ5+AS5+1</f>
        <v>1454</v>
      </c>
      <c r="AV5" s="169">
        <v>729</v>
      </c>
      <c r="AW5" s="170">
        <v>725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2.0632737276478678E-3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0.52941176470588236</v>
      </c>
      <c r="AI6" s="59">
        <f>AI5/AU5</f>
        <v>0.81911966987620355</v>
      </c>
      <c r="AJ6" s="60">
        <f>AJ5/AT5</f>
        <v>0.17647058823529413</v>
      </c>
      <c r="AK6" s="60">
        <f>AK5/AU5</f>
        <v>8.253094910591471E-3</v>
      </c>
      <c r="AL6" s="59">
        <f>AL5/AT5</f>
        <v>2.9411764705882353E-2</v>
      </c>
      <c r="AM6" s="59">
        <f>AM5/AU5</f>
        <v>6.8775790921595599E-4</v>
      </c>
      <c r="AN6" s="60">
        <f>AN5/AT5</f>
        <v>5.8823529411764705E-2</v>
      </c>
      <c r="AO6" s="60">
        <f>AO5/AU5</f>
        <v>1.9257221458046769E-2</v>
      </c>
      <c r="AP6" s="59">
        <f>AP5/AT5</f>
        <v>0.14705882352941177</v>
      </c>
      <c r="AQ6" s="59">
        <f>AQ5/AU5</f>
        <v>0.14924346629986246</v>
      </c>
      <c r="AR6" s="60">
        <f>AR5/AT5</f>
        <v>5.8823529411764705E-2</v>
      </c>
      <c r="AS6" s="173">
        <f>AS5/AU5</f>
        <v>2.751031636863824E-3</v>
      </c>
      <c r="AT6" s="174">
        <f>AH6+AJ6+AL6+AN6+AP6+AR6</f>
        <v>1</v>
      </c>
      <c r="AU6" s="175">
        <f>AI6+AK6+AM6+AO6+AQ6+AS6</f>
        <v>0.99931224209078395</v>
      </c>
      <c r="AV6" s="63">
        <f>AV5/AU5</f>
        <v>0.50137551581843187</v>
      </c>
      <c r="AW6" s="64">
        <f>AW5/AU5</f>
        <v>0.49862448418156807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1.375515818431912E-3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93"/>
      <c r="C8" s="73"/>
      <c r="D8" s="93"/>
      <c r="E8" s="73"/>
      <c r="F8" s="22">
        <f t="shared" si="0"/>
        <v>0</v>
      </c>
      <c r="G8" s="33">
        <f t="shared" si="0"/>
        <v>0</v>
      </c>
      <c r="H8" s="93"/>
      <c r="I8" s="73"/>
      <c r="J8" s="22"/>
      <c r="K8" s="34">
        <f t="shared" si="1"/>
        <v>0</v>
      </c>
      <c r="L8" s="161">
        <f t="shared" si="2"/>
        <v>0</v>
      </c>
      <c r="M8" s="35">
        <f t="shared" si="3"/>
        <v>0</v>
      </c>
      <c r="N8" s="162">
        <v>5</v>
      </c>
      <c r="Q8" s="177"/>
      <c r="R8" s="178"/>
      <c r="AH8" s="177"/>
      <c r="AI8" s="178"/>
    </row>
    <row r="9" spans="1:49" ht="14.25" x14ac:dyDescent="0.15">
      <c r="A9" s="179" t="s">
        <v>138</v>
      </c>
      <c r="B9" s="93">
        <v>122</v>
      </c>
      <c r="C9" s="73">
        <v>208</v>
      </c>
      <c r="D9" s="93">
        <v>126</v>
      </c>
      <c r="E9" s="73">
        <v>213</v>
      </c>
      <c r="F9" s="22">
        <f t="shared" si="0"/>
        <v>-4</v>
      </c>
      <c r="G9" s="33">
        <f t="shared" si="0"/>
        <v>-5</v>
      </c>
      <c r="H9" s="93">
        <v>125</v>
      </c>
      <c r="I9" s="73">
        <v>211</v>
      </c>
      <c r="J9" s="22">
        <f t="shared" si="1"/>
        <v>-3</v>
      </c>
      <c r="K9" s="34">
        <f t="shared" si="1"/>
        <v>-3</v>
      </c>
      <c r="L9" s="161">
        <f t="shared" si="2"/>
        <v>-1.4218009478672985E-2</v>
      </c>
      <c r="M9" s="35">
        <f t="shared" si="3"/>
        <v>0.14305364511691884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12</v>
      </c>
      <c r="C10" s="73">
        <v>12</v>
      </c>
      <c r="D10" s="22">
        <v>10</v>
      </c>
      <c r="E10" s="73">
        <v>10</v>
      </c>
      <c r="F10" s="22">
        <f t="shared" si="0"/>
        <v>2</v>
      </c>
      <c r="G10" s="33">
        <f t="shared" si="0"/>
        <v>2</v>
      </c>
      <c r="H10" s="22">
        <v>4</v>
      </c>
      <c r="I10" s="73">
        <v>4</v>
      </c>
      <c r="J10" s="22">
        <f t="shared" si="1"/>
        <v>8</v>
      </c>
      <c r="K10" s="34">
        <f t="shared" si="1"/>
        <v>8</v>
      </c>
      <c r="L10" s="161">
        <f t="shared" si="2"/>
        <v>2</v>
      </c>
      <c r="M10" s="35">
        <f t="shared" si="3"/>
        <v>8.253094910591471E-3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9</v>
      </c>
      <c r="I11" s="73">
        <v>23</v>
      </c>
      <c r="J11" s="22">
        <f t="shared" si="1"/>
        <v>0</v>
      </c>
      <c r="K11" s="34">
        <f t="shared" si="1"/>
        <v>0</v>
      </c>
      <c r="L11" s="161">
        <f t="shared" si="2"/>
        <v>0</v>
      </c>
      <c r="M11" s="35">
        <f t="shared" si="3"/>
        <v>1.5818431911966989E-2</v>
      </c>
      <c r="N11" s="162">
        <v>1</v>
      </c>
    </row>
    <row r="12" spans="1:49" ht="14.25" x14ac:dyDescent="0.15">
      <c r="A12" s="179" t="s">
        <v>141</v>
      </c>
      <c r="B12" s="93">
        <v>6</v>
      </c>
      <c r="C12" s="73">
        <v>6</v>
      </c>
      <c r="D12" s="93">
        <v>6</v>
      </c>
      <c r="E12" s="73">
        <v>6</v>
      </c>
      <c r="F12" s="22">
        <f t="shared" si="0"/>
        <v>0</v>
      </c>
      <c r="G12" s="33">
        <f t="shared" si="0"/>
        <v>0</v>
      </c>
      <c r="H12" s="93">
        <v>2</v>
      </c>
      <c r="I12" s="73">
        <v>2</v>
      </c>
      <c r="J12" s="22">
        <f t="shared" si="1"/>
        <v>4</v>
      </c>
      <c r="K12" s="34">
        <f t="shared" si="1"/>
        <v>4</v>
      </c>
      <c r="L12" s="161">
        <f t="shared" si="2"/>
        <v>2</v>
      </c>
      <c r="M12" s="35">
        <f t="shared" si="3"/>
        <v>4.1265474552957355E-3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/>
      <c r="I13" s="73"/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6</v>
      </c>
      <c r="C14" s="73">
        <v>10</v>
      </c>
      <c r="D14" s="22">
        <v>5</v>
      </c>
      <c r="E14" s="73">
        <v>9</v>
      </c>
      <c r="F14" s="22">
        <f t="shared" si="0"/>
        <v>1</v>
      </c>
      <c r="G14" s="33">
        <f t="shared" si="0"/>
        <v>1</v>
      </c>
      <c r="H14" s="22">
        <v>4</v>
      </c>
      <c r="I14" s="73">
        <v>6</v>
      </c>
      <c r="J14" s="22">
        <f t="shared" si="1"/>
        <v>2</v>
      </c>
      <c r="K14" s="34">
        <f t="shared" si="1"/>
        <v>4</v>
      </c>
      <c r="L14" s="161">
        <f t="shared" si="2"/>
        <v>0.66666666666666663</v>
      </c>
      <c r="M14" s="35">
        <f t="shared" si="3"/>
        <v>6.8775790921595595E-3</v>
      </c>
      <c r="N14" s="162">
        <v>1</v>
      </c>
    </row>
    <row r="15" spans="1:49" ht="14.25" x14ac:dyDescent="0.15">
      <c r="A15" s="179" t="s">
        <v>144</v>
      </c>
      <c r="B15" s="93">
        <v>210</v>
      </c>
      <c r="C15" s="73">
        <v>254</v>
      </c>
      <c r="D15" s="93">
        <v>209</v>
      </c>
      <c r="E15" s="73">
        <v>253</v>
      </c>
      <c r="F15" s="22">
        <f t="shared" si="0"/>
        <v>1</v>
      </c>
      <c r="G15" s="33">
        <f t="shared" si="0"/>
        <v>1</v>
      </c>
      <c r="H15" s="93">
        <v>191</v>
      </c>
      <c r="I15" s="73">
        <v>231</v>
      </c>
      <c r="J15" s="22">
        <f t="shared" si="1"/>
        <v>19</v>
      </c>
      <c r="K15" s="34">
        <f t="shared" si="1"/>
        <v>23</v>
      </c>
      <c r="L15" s="161">
        <f t="shared" si="2"/>
        <v>9.9567099567099568E-2</v>
      </c>
      <c r="M15" s="35">
        <f t="shared" si="3"/>
        <v>0.17469050894085281</v>
      </c>
      <c r="N15" s="162">
        <v>1</v>
      </c>
    </row>
    <row r="16" spans="1:49" ht="14.25" x14ac:dyDescent="0.15">
      <c r="A16" s="179" t="s">
        <v>73</v>
      </c>
      <c r="B16" s="93">
        <v>88</v>
      </c>
      <c r="C16" s="73">
        <v>91</v>
      </c>
      <c r="D16" s="93">
        <v>93</v>
      </c>
      <c r="E16" s="73">
        <v>97</v>
      </c>
      <c r="F16" s="22">
        <f t="shared" si="0"/>
        <v>-5</v>
      </c>
      <c r="G16" s="33">
        <f t="shared" si="0"/>
        <v>-6</v>
      </c>
      <c r="H16" s="93">
        <v>102</v>
      </c>
      <c r="I16" s="73">
        <v>106</v>
      </c>
      <c r="J16" s="22">
        <f t="shared" si="1"/>
        <v>-14</v>
      </c>
      <c r="K16" s="34">
        <f t="shared" si="1"/>
        <v>-15</v>
      </c>
      <c r="L16" s="161">
        <f t="shared" si="2"/>
        <v>-0.14150943396226415</v>
      </c>
      <c r="M16" s="35">
        <f t="shared" si="3"/>
        <v>6.2585969738651992E-2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6.8775790921595599E-4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108">
        <f t="shared" si="3"/>
        <v>1.375515818431912E-3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55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6.8775790921595599E-4</v>
      </c>
      <c r="N21" s="162">
        <v>3</v>
      </c>
    </row>
    <row r="22" spans="1:14" ht="14.25" x14ac:dyDescent="0.15">
      <c r="A22" s="179" t="s">
        <v>150</v>
      </c>
      <c r="B22" s="93">
        <v>15</v>
      </c>
      <c r="C22" s="73">
        <v>15</v>
      </c>
      <c r="D22" s="93">
        <v>15</v>
      </c>
      <c r="E22" s="73">
        <v>15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22">
        <f t="shared" si="4"/>
        <v>7</v>
      </c>
      <c r="K22" s="34">
        <f t="shared" si="4"/>
        <v>7</v>
      </c>
      <c r="L22" s="161">
        <f t="shared" si="2"/>
        <v>0.875</v>
      </c>
      <c r="M22" s="39">
        <f t="shared" si="3"/>
        <v>1.0316368638239339E-2</v>
      </c>
      <c r="N22" s="162">
        <v>1</v>
      </c>
    </row>
    <row r="23" spans="1:14" ht="14.25" x14ac:dyDescent="0.15">
      <c r="A23" s="181" t="s">
        <v>151</v>
      </c>
      <c r="B23" s="22">
        <v>68</v>
      </c>
      <c r="C23" s="73">
        <v>68</v>
      </c>
      <c r="D23" s="22">
        <v>66</v>
      </c>
      <c r="E23" s="73">
        <v>66</v>
      </c>
      <c r="F23" s="37">
        <f t="shared" si="0"/>
        <v>2</v>
      </c>
      <c r="G23" s="40">
        <f t="shared" si="0"/>
        <v>2</v>
      </c>
      <c r="H23" s="22">
        <v>49</v>
      </c>
      <c r="I23" s="73">
        <v>49</v>
      </c>
      <c r="J23" s="22">
        <f t="shared" si="4"/>
        <v>19</v>
      </c>
      <c r="K23" s="34">
        <f t="shared" si="4"/>
        <v>19</v>
      </c>
      <c r="L23" s="161">
        <f t="shared" si="2"/>
        <v>0.38775510204081631</v>
      </c>
      <c r="M23" s="39">
        <f t="shared" si="3"/>
        <v>4.676753782668501E-2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6.8775790921595599E-4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6.8775790921595599E-4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3.4387895460797797E-3</v>
      </c>
      <c r="N27" s="162">
        <v>1</v>
      </c>
    </row>
    <row r="28" spans="1:14" ht="14.25" x14ac:dyDescent="0.15">
      <c r="A28" s="179" t="s">
        <v>155</v>
      </c>
      <c r="B28" s="93">
        <v>109</v>
      </c>
      <c r="C28" s="109">
        <v>122</v>
      </c>
      <c r="D28" s="93">
        <v>109</v>
      </c>
      <c r="E28" s="109">
        <v>122</v>
      </c>
      <c r="F28" s="93">
        <f t="shared" si="0"/>
        <v>0</v>
      </c>
      <c r="G28" s="105">
        <f t="shared" si="0"/>
        <v>0</v>
      </c>
      <c r="H28" s="93">
        <v>108</v>
      </c>
      <c r="I28" s="109">
        <v>121</v>
      </c>
      <c r="J28" s="22">
        <f t="shared" si="4"/>
        <v>1</v>
      </c>
      <c r="K28" s="34">
        <f t="shared" si="4"/>
        <v>1</v>
      </c>
      <c r="L28" s="161">
        <f t="shared" si="2"/>
        <v>8.2644628099173556E-3</v>
      </c>
      <c r="M28" s="108">
        <f t="shared" si="3"/>
        <v>8.3906464924346627E-2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3.4387895460797797E-3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>
        <v>2</v>
      </c>
      <c r="I30" s="73">
        <v>2</v>
      </c>
      <c r="J30" s="22">
        <f t="shared" si="4"/>
        <v>-2</v>
      </c>
      <c r="K30" s="34">
        <f t="shared" si="4"/>
        <v>-2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10</v>
      </c>
      <c r="D32" s="93">
        <v>6</v>
      </c>
      <c r="E32" s="73">
        <v>11</v>
      </c>
      <c r="F32" s="22">
        <f t="shared" si="0"/>
        <v>-1</v>
      </c>
      <c r="G32" s="33">
        <f t="shared" si="0"/>
        <v>-1</v>
      </c>
      <c r="H32" s="93">
        <v>6</v>
      </c>
      <c r="I32" s="73">
        <v>17</v>
      </c>
      <c r="J32" s="22">
        <f t="shared" si="4"/>
        <v>-1</v>
      </c>
      <c r="K32" s="34">
        <f t="shared" si="4"/>
        <v>-7</v>
      </c>
      <c r="L32" s="161">
        <f t="shared" si="2"/>
        <v>-0.41176470588235292</v>
      </c>
      <c r="M32" s="35">
        <f t="shared" si="3"/>
        <v>6.8775790921595595E-3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4"/>
        <v>0</v>
      </c>
      <c r="K33" s="34">
        <f t="shared" si="4"/>
        <v>0</v>
      </c>
      <c r="L33" s="161">
        <f t="shared" si="2"/>
        <v>0</v>
      </c>
      <c r="M33" s="35">
        <f t="shared" si="3"/>
        <v>6.8775790921595599E-4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5">B34-D34</f>
        <v>0</v>
      </c>
      <c r="G34" s="36">
        <f t="shared" si="5"/>
        <v>0</v>
      </c>
      <c r="H34" s="93"/>
      <c r="I34" s="73"/>
      <c r="J34" s="22">
        <f t="shared" si="4"/>
        <v>0</v>
      </c>
      <c r="K34" s="34">
        <f t="shared" si="4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24</v>
      </c>
      <c r="C35" s="73">
        <v>38</v>
      </c>
      <c r="D35" s="93">
        <v>25</v>
      </c>
      <c r="E35" s="73">
        <v>39</v>
      </c>
      <c r="F35" s="22">
        <f t="shared" si="5"/>
        <v>-1</v>
      </c>
      <c r="G35" s="36">
        <f t="shared" si="5"/>
        <v>-1</v>
      </c>
      <c r="H35" s="93">
        <v>22</v>
      </c>
      <c r="I35" s="73">
        <v>32</v>
      </c>
      <c r="J35" s="22">
        <f t="shared" si="4"/>
        <v>2</v>
      </c>
      <c r="K35" s="34">
        <f t="shared" si="4"/>
        <v>6</v>
      </c>
      <c r="L35" s="161">
        <f t="shared" si="2"/>
        <v>0.1875</v>
      </c>
      <c r="M35" s="35">
        <f t="shared" si="3"/>
        <v>2.6134800550206328E-2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0</v>
      </c>
      <c r="E36" s="73">
        <v>4</v>
      </c>
      <c r="F36" s="22">
        <f t="shared" si="5"/>
        <v>0</v>
      </c>
      <c r="G36" s="36">
        <f t="shared" si="5"/>
        <v>0</v>
      </c>
      <c r="H36" s="93"/>
      <c r="I36" s="73">
        <v>4</v>
      </c>
      <c r="J36" s="22">
        <f t="shared" si="4"/>
        <v>0</v>
      </c>
      <c r="K36" s="34">
        <f t="shared" si="4"/>
        <v>0</v>
      </c>
      <c r="L36" s="161">
        <f t="shared" si="2"/>
        <v>0</v>
      </c>
      <c r="M36" s="35">
        <f t="shared" si="3"/>
        <v>2.751031636863824E-3</v>
      </c>
      <c r="N36" s="162">
        <v>5</v>
      </c>
    </row>
    <row r="37" spans="1:14" ht="14.25" x14ac:dyDescent="0.15">
      <c r="A37" s="179" t="s">
        <v>164</v>
      </c>
      <c r="B37" s="22">
        <v>2</v>
      </c>
      <c r="C37" s="73">
        <v>2</v>
      </c>
      <c r="D37" s="22">
        <v>2</v>
      </c>
      <c r="E37" s="73">
        <v>2</v>
      </c>
      <c r="F37" s="22">
        <f t="shared" si="5"/>
        <v>0</v>
      </c>
      <c r="G37" s="36">
        <f t="shared" si="5"/>
        <v>0</v>
      </c>
      <c r="H37" s="22">
        <v>1</v>
      </c>
      <c r="I37" s="73">
        <v>1</v>
      </c>
      <c r="J37" s="22">
        <f t="shared" si="4"/>
        <v>1</v>
      </c>
      <c r="K37" s="34">
        <f t="shared" si="4"/>
        <v>1</v>
      </c>
      <c r="L37" s="161">
        <f t="shared" si="2"/>
        <v>1</v>
      </c>
      <c r="M37" s="35">
        <f t="shared" si="3"/>
        <v>1.375515818431912E-3</v>
      </c>
      <c r="N37" s="162">
        <v>5</v>
      </c>
    </row>
    <row r="38" spans="1:14" ht="14.25" x14ac:dyDescent="0.15">
      <c r="A38" s="182" t="s">
        <v>165</v>
      </c>
      <c r="B38" s="93">
        <v>279</v>
      </c>
      <c r="C38" s="72">
        <v>341</v>
      </c>
      <c r="D38" s="93">
        <v>273</v>
      </c>
      <c r="E38" s="72">
        <v>333</v>
      </c>
      <c r="F38" s="22">
        <f t="shared" si="5"/>
        <v>6</v>
      </c>
      <c r="G38" s="36">
        <f t="shared" si="5"/>
        <v>8</v>
      </c>
      <c r="H38" s="93">
        <v>262</v>
      </c>
      <c r="I38" s="72">
        <v>314</v>
      </c>
      <c r="J38" s="22">
        <f t="shared" si="4"/>
        <v>17</v>
      </c>
      <c r="K38" s="34">
        <f t="shared" si="4"/>
        <v>27</v>
      </c>
      <c r="L38" s="161">
        <f t="shared" si="2"/>
        <v>8.598726114649681E-2</v>
      </c>
      <c r="M38" s="35">
        <f t="shared" si="3"/>
        <v>0.234525447042641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5"/>
        <v>0</v>
      </c>
      <c r="G39" s="36">
        <f t="shared" si="5"/>
        <v>0</v>
      </c>
      <c r="H39" s="22"/>
      <c r="I39" s="73"/>
      <c r="J39" s="22">
        <f t="shared" si="4"/>
        <v>0</v>
      </c>
      <c r="K39" s="34">
        <f t="shared" si="4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5"/>
        <v>0</v>
      </c>
      <c r="G40" s="36">
        <f t="shared" si="5"/>
        <v>0</v>
      </c>
      <c r="H40" s="93">
        <v>1</v>
      </c>
      <c r="I40" s="73">
        <v>1</v>
      </c>
      <c r="J40" s="22">
        <f t="shared" si="4"/>
        <v>0</v>
      </c>
      <c r="K40" s="34">
        <f t="shared" si="4"/>
        <v>0</v>
      </c>
      <c r="L40" s="161">
        <f t="shared" si="2"/>
        <v>0</v>
      </c>
      <c r="M40" s="35">
        <f t="shared" si="3"/>
        <v>6.8775790921595599E-4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5"/>
        <v>0</v>
      </c>
      <c r="G41" s="36">
        <f t="shared" si="5"/>
        <v>0</v>
      </c>
      <c r="H41" s="93"/>
      <c r="I41" s="73"/>
      <c r="J41" s="22">
        <f t="shared" si="4"/>
        <v>0</v>
      </c>
      <c r="K41" s="34">
        <f t="shared" si="4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5"/>
        <v>0</v>
      </c>
      <c r="G42" s="36">
        <f t="shared" si="5"/>
        <v>0</v>
      </c>
      <c r="H42" s="22"/>
      <c r="I42" s="73"/>
      <c r="J42" s="22">
        <f t="shared" si="4"/>
        <v>0</v>
      </c>
      <c r="K42" s="34">
        <f t="shared" si="4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5"/>
        <v>0</v>
      </c>
      <c r="G43" s="33">
        <f t="shared" si="5"/>
        <v>0</v>
      </c>
      <c r="H43" s="93">
        <v>1</v>
      </c>
      <c r="I43" s="72">
        <v>1</v>
      </c>
      <c r="J43" s="22">
        <f t="shared" si="4"/>
        <v>0</v>
      </c>
      <c r="K43" s="34">
        <f t="shared" si="4"/>
        <v>0</v>
      </c>
      <c r="L43" s="161">
        <f t="shared" si="2"/>
        <v>0</v>
      </c>
      <c r="M43" s="35">
        <f t="shared" si="3"/>
        <v>6.8775790921595599E-4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5"/>
        <v>0</v>
      </c>
      <c r="G44" s="33">
        <f t="shared" si="5"/>
        <v>0</v>
      </c>
      <c r="H44" s="22"/>
      <c r="I44" s="72"/>
      <c r="J44" s="22">
        <f t="shared" si="4"/>
        <v>0</v>
      </c>
      <c r="K44" s="34">
        <f t="shared" si="4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5"/>
        <v>0</v>
      </c>
      <c r="G45" s="33">
        <f t="shared" si="5"/>
        <v>0</v>
      </c>
      <c r="H45" s="22"/>
      <c r="I45" s="72"/>
      <c r="J45" s="22">
        <f t="shared" si="4"/>
        <v>0</v>
      </c>
      <c r="K45" s="34">
        <f t="shared" si="4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24</v>
      </c>
      <c r="D46" s="22">
        <v>20</v>
      </c>
      <c r="E46" s="72">
        <v>22</v>
      </c>
      <c r="F46" s="77">
        <f t="shared" si="5"/>
        <v>2</v>
      </c>
      <c r="G46" s="33">
        <f t="shared" si="5"/>
        <v>2</v>
      </c>
      <c r="H46" s="22">
        <v>25</v>
      </c>
      <c r="I46" s="72">
        <v>27</v>
      </c>
      <c r="J46" s="22">
        <f t="shared" si="4"/>
        <v>-3</v>
      </c>
      <c r="K46" s="34">
        <f t="shared" si="4"/>
        <v>-3</v>
      </c>
      <c r="L46" s="161">
        <f t="shared" si="2"/>
        <v>-0.1111111111111111</v>
      </c>
      <c r="M46" s="35">
        <f t="shared" si="3"/>
        <v>1.6506189821182942E-2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5"/>
        <v>0</v>
      </c>
      <c r="G47" s="30">
        <f t="shared" si="5"/>
        <v>0</v>
      </c>
      <c r="H47" s="22">
        <v>1</v>
      </c>
      <c r="I47" s="72">
        <v>1</v>
      </c>
      <c r="J47" s="22">
        <f t="shared" si="4"/>
        <v>-1</v>
      </c>
      <c r="K47" s="34">
        <f t="shared" si="4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5</v>
      </c>
      <c r="C48" s="73">
        <v>5</v>
      </c>
      <c r="D48" s="22">
        <v>5</v>
      </c>
      <c r="E48" s="73">
        <v>5</v>
      </c>
      <c r="F48" s="77">
        <f t="shared" si="5"/>
        <v>0</v>
      </c>
      <c r="G48" s="33">
        <f t="shared" si="5"/>
        <v>0</v>
      </c>
      <c r="H48" s="22">
        <v>6</v>
      </c>
      <c r="I48" s="73">
        <v>6</v>
      </c>
      <c r="J48" s="22">
        <f t="shared" si="4"/>
        <v>-1</v>
      </c>
      <c r="K48" s="34">
        <f t="shared" si="4"/>
        <v>-1</v>
      </c>
      <c r="L48" s="161">
        <f t="shared" si="2"/>
        <v>-0.16666666666666666</v>
      </c>
      <c r="M48" s="35">
        <f t="shared" si="3"/>
        <v>3.4387895460797797E-3</v>
      </c>
      <c r="N48" s="162">
        <v>2</v>
      </c>
    </row>
    <row r="49" spans="1:14" ht="14.25" x14ac:dyDescent="0.15">
      <c r="A49" s="179" t="s">
        <v>175</v>
      </c>
      <c r="B49" s="22">
        <v>20</v>
      </c>
      <c r="C49" s="73">
        <v>27</v>
      </c>
      <c r="D49" s="22">
        <v>19</v>
      </c>
      <c r="E49" s="73">
        <v>26</v>
      </c>
      <c r="F49" s="77">
        <f t="shared" si="5"/>
        <v>1</v>
      </c>
      <c r="G49" s="33">
        <f t="shared" si="5"/>
        <v>1</v>
      </c>
      <c r="H49" s="22">
        <v>19</v>
      </c>
      <c r="I49" s="73">
        <v>26</v>
      </c>
      <c r="J49" s="22">
        <f t="shared" si="4"/>
        <v>1</v>
      </c>
      <c r="K49" s="34">
        <f t="shared" si="4"/>
        <v>1</v>
      </c>
      <c r="L49" s="161">
        <f t="shared" si="2"/>
        <v>3.8461538461538464E-2</v>
      </c>
      <c r="M49" s="35">
        <f t="shared" si="3"/>
        <v>1.8569463548830812E-2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5"/>
        <v>0</v>
      </c>
      <c r="G50" s="33">
        <f t="shared" si="5"/>
        <v>0</v>
      </c>
      <c r="H50" s="22"/>
      <c r="I50" s="73"/>
      <c r="J50" s="22">
        <f t="shared" si="4"/>
        <v>0</v>
      </c>
      <c r="K50" s="34">
        <f t="shared" si="4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5"/>
        <v>0</v>
      </c>
      <c r="G51" s="33">
        <f t="shared" si="5"/>
        <v>0</v>
      </c>
      <c r="H51" s="22"/>
      <c r="I51" s="73"/>
      <c r="J51" s="22">
        <f t="shared" si="4"/>
        <v>0</v>
      </c>
      <c r="K51" s="34">
        <f t="shared" si="4"/>
        <v>0</v>
      </c>
      <c r="L51" s="161">
        <f t="shared" si="2"/>
        <v>0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5"/>
        <v>0</v>
      </c>
      <c r="G52" s="33">
        <f t="shared" si="5"/>
        <v>0</v>
      </c>
      <c r="H52" s="22">
        <v>1</v>
      </c>
      <c r="I52" s="73">
        <v>1</v>
      </c>
      <c r="J52" s="22">
        <f t="shared" si="4"/>
        <v>0</v>
      </c>
      <c r="K52" s="34">
        <f t="shared" si="4"/>
        <v>0</v>
      </c>
      <c r="L52" s="161">
        <f t="shared" si="2"/>
        <v>0</v>
      </c>
      <c r="M52" s="35">
        <f t="shared" si="3"/>
        <v>6.8775790921595599E-4</v>
      </c>
      <c r="N52" s="162">
        <v>5</v>
      </c>
    </row>
    <row r="53" spans="1:14" ht="14.25" x14ac:dyDescent="0.15">
      <c r="A53" s="179" t="s">
        <v>178</v>
      </c>
      <c r="B53" s="22">
        <v>148</v>
      </c>
      <c r="C53" s="73">
        <v>165</v>
      </c>
      <c r="D53" s="22">
        <v>143</v>
      </c>
      <c r="E53" s="73">
        <v>160</v>
      </c>
      <c r="F53" s="77">
        <f t="shared" si="5"/>
        <v>5</v>
      </c>
      <c r="G53" s="33">
        <f t="shared" si="5"/>
        <v>5</v>
      </c>
      <c r="H53" s="22">
        <v>136</v>
      </c>
      <c r="I53" s="73">
        <v>149</v>
      </c>
      <c r="J53" s="22">
        <f t="shared" si="4"/>
        <v>12</v>
      </c>
      <c r="K53" s="34">
        <f t="shared" si="4"/>
        <v>16</v>
      </c>
      <c r="L53" s="161">
        <f t="shared" si="2"/>
        <v>0.10738255033557047</v>
      </c>
      <c r="M53" s="35">
        <f t="shared" si="3"/>
        <v>0.11348005502063274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5"/>
        <v>0</v>
      </c>
      <c r="G54" s="33">
        <f t="shared" si="5"/>
        <v>0</v>
      </c>
      <c r="H54" s="42">
        <v>1</v>
      </c>
      <c r="I54" s="189">
        <v>1</v>
      </c>
      <c r="J54" s="37">
        <f t="shared" si="4"/>
        <v>0</v>
      </c>
      <c r="K54" s="38">
        <f t="shared" si="4"/>
        <v>0</v>
      </c>
      <c r="L54" s="191">
        <f t="shared" si="2"/>
        <v>0</v>
      </c>
      <c r="M54" s="39">
        <f t="shared" si="3"/>
        <v>6.8775790921595599E-4</v>
      </c>
      <c r="N54" s="192">
        <v>0</v>
      </c>
    </row>
    <row r="55" spans="1:14" ht="15" thickBot="1" x14ac:dyDescent="0.2">
      <c r="A55" s="193" t="s">
        <v>53</v>
      </c>
      <c r="B55" s="226">
        <f>SUM(B4:B54)</f>
        <v>1178</v>
      </c>
      <c r="C55" s="225">
        <f>SUM(C4:C54)</f>
        <v>1454</v>
      </c>
      <c r="D55" s="43">
        <f>SUM(D4:D54)</f>
        <v>1169</v>
      </c>
      <c r="E55" s="75">
        <f>SUM(E4:E54)</f>
        <v>1445</v>
      </c>
      <c r="F55" s="44">
        <f t="shared" si="5"/>
        <v>9</v>
      </c>
      <c r="G55" s="146">
        <f t="shared" si="5"/>
        <v>9</v>
      </c>
      <c r="H55" s="227">
        <f>SUM(H4:H54)</f>
        <v>1111</v>
      </c>
      <c r="I55" s="229">
        <f>SUM(I4:I54)</f>
        <v>1370</v>
      </c>
      <c r="J55" s="44">
        <f t="shared" si="4"/>
        <v>67</v>
      </c>
      <c r="K55" s="146">
        <f t="shared" si="4"/>
        <v>84</v>
      </c>
      <c r="L55" s="228">
        <f>IF(ISERROR(#REF!/#REF!),0,#REF!/#REF!)</f>
        <v>0</v>
      </c>
      <c r="M55" s="195">
        <f t="shared" si="3"/>
        <v>1</v>
      </c>
      <c r="N55" s="7"/>
    </row>
    <row r="56" spans="1:14" ht="12.75" customHeight="1" x14ac:dyDescent="0.15">
      <c r="A56" s="222"/>
      <c r="B56" s="223"/>
      <c r="M56" s="196"/>
    </row>
    <row r="57" spans="1:14" ht="14.25" x14ac:dyDescent="0.15">
      <c r="A57" s="222"/>
      <c r="B57" s="223"/>
    </row>
    <row r="58" spans="1:14" ht="14.25" x14ac:dyDescent="0.15">
      <c r="A58" s="222"/>
      <c r="B58" s="223"/>
    </row>
    <row r="59" spans="1:14" ht="14.25" x14ac:dyDescent="0.15">
      <c r="A59" s="222"/>
      <c r="B59" s="223"/>
    </row>
    <row r="60" spans="1:14" ht="14.25" x14ac:dyDescent="0.15">
      <c r="A60" s="222"/>
      <c r="B60" s="223"/>
    </row>
    <row r="61" spans="1:14" ht="14.25" x14ac:dyDescent="0.15">
      <c r="A61" s="222"/>
      <c r="B61" s="223"/>
    </row>
    <row r="62" spans="1:14" ht="14.25" x14ac:dyDescent="0.15">
      <c r="A62" s="222"/>
      <c r="B62" s="223"/>
    </row>
    <row r="63" spans="1:14" ht="14.25" x14ac:dyDescent="0.15">
      <c r="A63" s="222"/>
      <c r="B63" s="223"/>
    </row>
    <row r="64" spans="1:14" ht="14.25" x14ac:dyDescent="0.15">
      <c r="A64" s="222"/>
      <c r="B64" s="223"/>
    </row>
    <row r="65" spans="1:2" ht="14.25" x14ac:dyDescent="0.15">
      <c r="A65" s="222"/>
      <c r="B65" s="223"/>
    </row>
    <row r="66" spans="1:2" ht="14.25" x14ac:dyDescent="0.15">
      <c r="A66" s="222"/>
      <c r="B66" s="223"/>
    </row>
    <row r="67" spans="1:2" ht="14.25" x14ac:dyDescent="0.15">
      <c r="A67" s="222"/>
      <c r="B67" s="223"/>
    </row>
    <row r="68" spans="1:2" ht="14.25" x14ac:dyDescent="0.15">
      <c r="A68" s="222"/>
      <c r="B68" s="223"/>
    </row>
    <row r="69" spans="1:2" ht="14.25" x14ac:dyDescent="0.15">
      <c r="A69" s="222"/>
      <c r="B69" s="223"/>
    </row>
    <row r="70" spans="1:2" ht="14.25" x14ac:dyDescent="0.15">
      <c r="A70" s="222"/>
      <c r="B70" s="223"/>
    </row>
    <row r="71" spans="1:2" ht="14.25" x14ac:dyDescent="0.15">
      <c r="A71" s="222"/>
      <c r="B71" s="223"/>
    </row>
    <row r="72" spans="1:2" ht="14.25" x14ac:dyDescent="0.15">
      <c r="A72" s="222"/>
      <c r="B72" s="223"/>
    </row>
    <row r="73" spans="1:2" ht="14.25" x14ac:dyDescent="0.15">
      <c r="A73" s="222"/>
      <c r="B73" s="223"/>
    </row>
    <row r="74" spans="1:2" ht="14.25" x14ac:dyDescent="0.15">
      <c r="A74" s="222"/>
      <c r="B74" s="223"/>
    </row>
    <row r="75" spans="1:2" ht="14.25" x14ac:dyDescent="0.15">
      <c r="A75" s="222"/>
      <c r="B75" s="223"/>
    </row>
    <row r="76" spans="1:2" ht="14.25" x14ac:dyDescent="0.15">
      <c r="A76" s="222"/>
      <c r="B76" s="223"/>
    </row>
    <row r="77" spans="1:2" ht="14.25" x14ac:dyDescent="0.15">
      <c r="A77" s="222"/>
      <c r="B77" s="223"/>
    </row>
    <row r="78" spans="1:2" ht="14.25" x14ac:dyDescent="0.15">
      <c r="A78" s="222"/>
      <c r="B78" s="223"/>
    </row>
    <row r="79" spans="1:2" ht="14.25" x14ac:dyDescent="0.15">
      <c r="A79" s="222"/>
      <c r="B79" s="223"/>
    </row>
    <row r="80" spans="1:2" ht="14.25" x14ac:dyDescent="0.15">
      <c r="A80" s="222"/>
      <c r="B80" s="223"/>
    </row>
    <row r="81" spans="1:2" ht="14.25" x14ac:dyDescent="0.15">
      <c r="A81" s="222"/>
      <c r="B81" s="223"/>
    </row>
    <row r="82" spans="1:2" ht="14.25" x14ac:dyDescent="0.15">
      <c r="A82" s="222"/>
      <c r="B82" s="223"/>
    </row>
    <row r="83" spans="1:2" ht="14.25" x14ac:dyDescent="0.15">
      <c r="A83" s="222"/>
      <c r="B83" s="223"/>
    </row>
    <row r="84" spans="1:2" ht="14.25" x14ac:dyDescent="0.15">
      <c r="A84" s="222"/>
      <c r="B84" s="223"/>
    </row>
    <row r="85" spans="1:2" ht="14.25" x14ac:dyDescent="0.15">
      <c r="A85" s="222"/>
      <c r="B85" s="223"/>
    </row>
    <row r="86" spans="1:2" ht="14.25" x14ac:dyDescent="0.15">
      <c r="A86" s="222"/>
      <c r="B86" s="223"/>
    </row>
    <row r="87" spans="1:2" ht="14.25" x14ac:dyDescent="0.15">
      <c r="A87" s="222"/>
      <c r="B87" s="223"/>
    </row>
    <row r="88" spans="1:2" ht="14.25" x14ac:dyDescent="0.15">
      <c r="A88" s="222"/>
      <c r="B88" s="223"/>
    </row>
    <row r="89" spans="1:2" ht="14.25" x14ac:dyDescent="0.15">
      <c r="A89" s="222"/>
      <c r="B89" s="223"/>
    </row>
    <row r="90" spans="1:2" ht="14.25" x14ac:dyDescent="0.15">
      <c r="A90" s="222"/>
      <c r="B90" s="223"/>
    </row>
    <row r="91" spans="1:2" ht="14.25" x14ac:dyDescent="0.15">
      <c r="A91" s="222"/>
      <c r="B91" s="223"/>
    </row>
    <row r="92" spans="1:2" ht="14.25" x14ac:dyDescent="0.15">
      <c r="A92" s="222"/>
      <c r="B92" s="223"/>
    </row>
    <row r="93" spans="1:2" ht="14.25" x14ac:dyDescent="0.15">
      <c r="A93" s="222"/>
      <c r="B93" s="223"/>
    </row>
    <row r="94" spans="1:2" ht="14.25" x14ac:dyDescent="0.15">
      <c r="A94" s="222"/>
      <c r="B94" s="223"/>
    </row>
    <row r="95" spans="1:2" ht="14.25" x14ac:dyDescent="0.15">
      <c r="A95" s="222"/>
      <c r="B95" s="223"/>
    </row>
    <row r="96" spans="1:2" ht="14.25" x14ac:dyDescent="0.15">
      <c r="A96" s="222"/>
      <c r="B96" s="223"/>
    </row>
    <row r="97" spans="1:2" ht="14.25" x14ac:dyDescent="0.15">
      <c r="A97" s="222"/>
      <c r="B97" s="223"/>
    </row>
    <row r="98" spans="1:2" ht="14.25" x14ac:dyDescent="0.15">
      <c r="A98" s="222"/>
      <c r="B98" s="223"/>
    </row>
    <row r="99" spans="1:2" ht="14.25" x14ac:dyDescent="0.15">
      <c r="A99" s="222"/>
      <c r="B99" s="223"/>
    </row>
    <row r="100" spans="1:2" ht="14.25" x14ac:dyDescent="0.15">
      <c r="A100" s="222"/>
      <c r="B100" s="223"/>
    </row>
    <row r="101" spans="1:2" ht="14.25" x14ac:dyDescent="0.15">
      <c r="A101" s="222"/>
      <c r="B101" s="223"/>
    </row>
    <row r="102" spans="1:2" ht="14.25" x14ac:dyDescent="0.15">
      <c r="A102" s="222"/>
      <c r="B102" s="223"/>
    </row>
    <row r="103" spans="1:2" ht="14.25" x14ac:dyDescent="0.15">
      <c r="A103" s="222"/>
      <c r="B103" s="223"/>
    </row>
    <row r="104" spans="1:2" x14ac:dyDescent="0.15">
      <c r="A104" s="224"/>
      <c r="B104" s="224"/>
    </row>
  </sheetData>
  <mergeCells count="33">
    <mergeCell ref="AV3:AW3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7" fitToHeight="0" orientation="portrait" r:id="rId1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E029E-88EC-418A-9DC8-474BA2CFCF29}">
  <sheetPr>
    <pageSetUpPr fitToPage="1"/>
  </sheetPr>
  <dimension ref="A1:AW104"/>
  <sheetViews>
    <sheetView workbookViewId="0">
      <selection activeCell="C4" sqref="C4:C53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0" width="6.75" bestFit="1" customWidth="1"/>
    <col min="11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204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45383</v>
      </c>
      <c r="C2" s="374"/>
      <c r="D2" s="373">
        <v>45352</v>
      </c>
      <c r="E2" s="374"/>
      <c r="F2" s="345" t="s">
        <v>3</v>
      </c>
      <c r="G2" s="346"/>
      <c r="H2" s="373">
        <v>45017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9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5" si="3">C4/$C$55</f>
        <v>6.9204152249134946E-4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1.3840830449826989E-3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21</v>
      </c>
      <c r="AI5" s="163">
        <v>1178</v>
      </c>
      <c r="AJ5" s="164">
        <v>6</v>
      </c>
      <c r="AK5" s="164">
        <v>12</v>
      </c>
      <c r="AL5" s="163">
        <v>1</v>
      </c>
      <c r="AM5" s="163">
        <v>1</v>
      </c>
      <c r="AN5" s="164">
        <v>2</v>
      </c>
      <c r="AO5" s="164">
        <v>27</v>
      </c>
      <c r="AP5" s="163">
        <v>5</v>
      </c>
      <c r="AQ5" s="165">
        <v>222</v>
      </c>
      <c r="AR5" s="164">
        <v>2</v>
      </c>
      <c r="AS5" s="166">
        <v>4</v>
      </c>
      <c r="AT5" s="167">
        <f>AH5+AJ5+AL5+AN5+AP5+AR5</f>
        <v>37</v>
      </c>
      <c r="AU5" s="168">
        <f>AI5+AK5+AM5+AO5+AQ5+AS5+1</f>
        <v>1445</v>
      </c>
      <c r="AV5" s="169">
        <v>724</v>
      </c>
      <c r="AW5" s="170">
        <v>721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2.0761245674740486E-3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0.56756756756756754</v>
      </c>
      <c r="AI6" s="59">
        <f>AI5/AU5</f>
        <v>0.81522491349480963</v>
      </c>
      <c r="AJ6" s="60">
        <f>AJ5/AT5</f>
        <v>0.16216216216216217</v>
      </c>
      <c r="AK6" s="60">
        <f>AK5/AU5</f>
        <v>8.3044982698961944E-3</v>
      </c>
      <c r="AL6" s="59">
        <f>AL5/AT5</f>
        <v>2.7027027027027029E-2</v>
      </c>
      <c r="AM6" s="59">
        <f>AM5/AU5</f>
        <v>6.9204152249134946E-4</v>
      </c>
      <c r="AN6" s="60">
        <f>AN5/AT5</f>
        <v>5.4054054054054057E-2</v>
      </c>
      <c r="AO6" s="60">
        <f>AO5/AU5</f>
        <v>1.8685121107266434E-2</v>
      </c>
      <c r="AP6" s="59">
        <f>AP5/AT5</f>
        <v>0.13513513513513514</v>
      </c>
      <c r="AQ6" s="59">
        <f>AQ5/AU5</f>
        <v>0.15363321799307958</v>
      </c>
      <c r="AR6" s="60">
        <f>AR5/AT5</f>
        <v>5.4054054054054057E-2</v>
      </c>
      <c r="AS6" s="173">
        <f>AS5/AU5</f>
        <v>2.7681660899653978E-3</v>
      </c>
      <c r="AT6" s="174">
        <f>AH6+AJ6+AL6+AN6+AP6+AR6</f>
        <v>1</v>
      </c>
      <c r="AU6" s="175">
        <f>AI6+AK6+AM6+AO6+AQ6+AS6</f>
        <v>0.99930795847750864</v>
      </c>
      <c r="AV6" s="63">
        <f>AV5/AU5</f>
        <v>0.50103806228373704</v>
      </c>
      <c r="AW6" s="64">
        <f>AW5/AU5</f>
        <v>0.49896193771626296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1.3840830449826989E-3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93"/>
      <c r="C8" s="73"/>
      <c r="D8" s="93"/>
      <c r="E8" s="73"/>
      <c r="F8" s="22">
        <f t="shared" si="0"/>
        <v>0</v>
      </c>
      <c r="G8" s="33">
        <f t="shared" si="0"/>
        <v>0</v>
      </c>
      <c r="H8" s="93"/>
      <c r="I8" s="73"/>
      <c r="J8" s="22"/>
      <c r="K8" s="34">
        <f t="shared" si="1"/>
        <v>0</v>
      </c>
      <c r="L8" s="161">
        <f t="shared" si="2"/>
        <v>0</v>
      </c>
      <c r="M8" s="35">
        <f t="shared" si="3"/>
        <v>0</v>
      </c>
      <c r="N8" s="162">
        <v>5</v>
      </c>
      <c r="Q8" s="177"/>
      <c r="R8" s="178"/>
      <c r="AH8" s="177"/>
      <c r="AI8" s="178"/>
    </row>
    <row r="9" spans="1:49" ht="14.25" x14ac:dyDescent="0.15">
      <c r="A9" s="179" t="s">
        <v>138</v>
      </c>
      <c r="B9" s="93">
        <v>126</v>
      </c>
      <c r="C9" s="73">
        <v>213</v>
      </c>
      <c r="D9" s="93">
        <v>132</v>
      </c>
      <c r="E9" s="73">
        <v>220</v>
      </c>
      <c r="F9" s="22">
        <f t="shared" si="0"/>
        <v>-6</v>
      </c>
      <c r="G9" s="33">
        <f t="shared" si="0"/>
        <v>-7</v>
      </c>
      <c r="H9" s="93">
        <v>122</v>
      </c>
      <c r="I9" s="73">
        <v>208</v>
      </c>
      <c r="J9" s="22">
        <f t="shared" si="1"/>
        <v>4</v>
      </c>
      <c r="K9" s="34">
        <f t="shared" si="1"/>
        <v>5</v>
      </c>
      <c r="L9" s="161">
        <f t="shared" si="2"/>
        <v>2.403846153846154E-2</v>
      </c>
      <c r="M9" s="35">
        <f t="shared" si="3"/>
        <v>0.14740484429065745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10</v>
      </c>
      <c r="C10" s="73">
        <v>10</v>
      </c>
      <c r="D10" s="22">
        <v>11</v>
      </c>
      <c r="E10" s="73">
        <v>11</v>
      </c>
      <c r="F10" s="22">
        <f t="shared" si="0"/>
        <v>-1</v>
      </c>
      <c r="G10" s="33">
        <f t="shared" si="0"/>
        <v>-1</v>
      </c>
      <c r="H10" s="22">
        <v>4</v>
      </c>
      <c r="I10" s="73">
        <v>4</v>
      </c>
      <c r="J10" s="22">
        <f t="shared" si="1"/>
        <v>6</v>
      </c>
      <c r="K10" s="34">
        <f t="shared" si="1"/>
        <v>6</v>
      </c>
      <c r="L10" s="161">
        <f t="shared" si="2"/>
        <v>1.5</v>
      </c>
      <c r="M10" s="35">
        <f t="shared" si="3"/>
        <v>6.920415224913495E-3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9</v>
      </c>
      <c r="I11" s="73">
        <v>23</v>
      </c>
      <c r="J11" s="22">
        <f t="shared" si="1"/>
        <v>0</v>
      </c>
      <c r="K11" s="34">
        <f t="shared" si="1"/>
        <v>0</v>
      </c>
      <c r="L11" s="161">
        <f t="shared" si="2"/>
        <v>0</v>
      </c>
      <c r="M11" s="35">
        <f t="shared" si="3"/>
        <v>1.5916955017301039E-2</v>
      </c>
      <c r="N11" s="162">
        <v>1</v>
      </c>
    </row>
    <row r="12" spans="1:49" ht="14.25" x14ac:dyDescent="0.15">
      <c r="A12" s="179" t="s">
        <v>141</v>
      </c>
      <c r="B12" s="93">
        <v>6</v>
      </c>
      <c r="C12" s="73">
        <v>6</v>
      </c>
      <c r="D12" s="93">
        <v>4</v>
      </c>
      <c r="E12" s="73">
        <v>4</v>
      </c>
      <c r="F12" s="22">
        <f t="shared" si="0"/>
        <v>2</v>
      </c>
      <c r="G12" s="33">
        <f t="shared" si="0"/>
        <v>2</v>
      </c>
      <c r="H12" s="93">
        <v>1</v>
      </c>
      <c r="I12" s="73">
        <v>1</v>
      </c>
      <c r="J12" s="22">
        <f t="shared" si="1"/>
        <v>5</v>
      </c>
      <c r="K12" s="34">
        <f t="shared" si="1"/>
        <v>5</v>
      </c>
      <c r="L12" s="161">
        <f t="shared" si="2"/>
        <v>5</v>
      </c>
      <c r="M12" s="35">
        <f t="shared" si="3"/>
        <v>4.1522491349480972E-3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/>
      <c r="I13" s="73"/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5</v>
      </c>
      <c r="C14" s="73">
        <v>9</v>
      </c>
      <c r="D14" s="22">
        <v>5</v>
      </c>
      <c r="E14" s="73">
        <v>9</v>
      </c>
      <c r="F14" s="22">
        <f t="shared" si="0"/>
        <v>0</v>
      </c>
      <c r="G14" s="33">
        <f t="shared" si="0"/>
        <v>0</v>
      </c>
      <c r="H14" s="22">
        <v>4</v>
      </c>
      <c r="I14" s="73">
        <v>6</v>
      </c>
      <c r="J14" s="22">
        <f t="shared" si="1"/>
        <v>1</v>
      </c>
      <c r="K14" s="34">
        <f t="shared" si="1"/>
        <v>3</v>
      </c>
      <c r="L14" s="161">
        <f t="shared" si="2"/>
        <v>0.5</v>
      </c>
      <c r="M14" s="35">
        <f t="shared" si="3"/>
        <v>6.2283737024221453E-3</v>
      </c>
      <c r="N14" s="162">
        <v>1</v>
      </c>
    </row>
    <row r="15" spans="1:49" ht="14.25" x14ac:dyDescent="0.15">
      <c r="A15" s="179" t="s">
        <v>144</v>
      </c>
      <c r="B15" s="93">
        <v>209</v>
      </c>
      <c r="C15" s="73">
        <v>253</v>
      </c>
      <c r="D15" s="93">
        <v>196</v>
      </c>
      <c r="E15" s="73">
        <v>242</v>
      </c>
      <c r="F15" s="22">
        <f t="shared" si="0"/>
        <v>13</v>
      </c>
      <c r="G15" s="33">
        <f t="shared" si="0"/>
        <v>11</v>
      </c>
      <c r="H15" s="93">
        <v>192</v>
      </c>
      <c r="I15" s="73">
        <v>231</v>
      </c>
      <c r="J15" s="22">
        <f t="shared" si="1"/>
        <v>17</v>
      </c>
      <c r="K15" s="34">
        <f t="shared" si="1"/>
        <v>22</v>
      </c>
      <c r="L15" s="161">
        <f t="shared" si="2"/>
        <v>9.5238095238095233E-2</v>
      </c>
      <c r="M15" s="35">
        <f t="shared" si="3"/>
        <v>0.17508650519031141</v>
      </c>
      <c r="N15" s="162">
        <v>1</v>
      </c>
    </row>
    <row r="16" spans="1:49" ht="14.25" x14ac:dyDescent="0.15">
      <c r="A16" s="179" t="s">
        <v>73</v>
      </c>
      <c r="B16" s="93">
        <v>93</v>
      </c>
      <c r="C16" s="73">
        <v>97</v>
      </c>
      <c r="D16" s="93">
        <v>98</v>
      </c>
      <c r="E16" s="73">
        <v>102</v>
      </c>
      <c r="F16" s="22">
        <f t="shared" si="0"/>
        <v>-5</v>
      </c>
      <c r="G16" s="33">
        <f t="shared" si="0"/>
        <v>-5</v>
      </c>
      <c r="H16" s="93">
        <v>105</v>
      </c>
      <c r="I16" s="73">
        <v>109</v>
      </c>
      <c r="J16" s="22">
        <f t="shared" si="1"/>
        <v>-12</v>
      </c>
      <c r="K16" s="34">
        <f t="shared" si="1"/>
        <v>-12</v>
      </c>
      <c r="L16" s="161">
        <f t="shared" si="2"/>
        <v>-0.11009174311926606</v>
      </c>
      <c r="M16" s="35">
        <f t="shared" si="3"/>
        <v>6.7128027681660901E-2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6.9204152249134946E-4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22">
        <f t="shared" si="1"/>
        <v>0</v>
      </c>
      <c r="K19" s="34">
        <f t="shared" si="1"/>
        <v>0</v>
      </c>
      <c r="L19" s="161">
        <f t="shared" si="2"/>
        <v>0</v>
      </c>
      <c r="M19" s="108">
        <f t="shared" si="3"/>
        <v>1.3840830449826989E-3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55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6.9204152249134946E-4</v>
      </c>
      <c r="N21" s="162">
        <v>3</v>
      </c>
    </row>
    <row r="22" spans="1:14" ht="14.25" x14ac:dyDescent="0.15">
      <c r="A22" s="179" t="s">
        <v>150</v>
      </c>
      <c r="B22" s="93">
        <v>15</v>
      </c>
      <c r="C22" s="73">
        <v>15</v>
      </c>
      <c r="D22" s="93">
        <v>15</v>
      </c>
      <c r="E22" s="73">
        <v>15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22">
        <f t="shared" si="4"/>
        <v>7</v>
      </c>
      <c r="K22" s="34">
        <f t="shared" si="4"/>
        <v>7</v>
      </c>
      <c r="L22" s="161">
        <f t="shared" si="2"/>
        <v>0.875</v>
      </c>
      <c r="M22" s="39">
        <f t="shared" si="3"/>
        <v>1.0380622837370242E-2</v>
      </c>
      <c r="N22" s="162">
        <v>1</v>
      </c>
    </row>
    <row r="23" spans="1:14" ht="14.25" x14ac:dyDescent="0.15">
      <c r="A23" s="181" t="s">
        <v>151</v>
      </c>
      <c r="B23" s="22">
        <v>66</v>
      </c>
      <c r="C23" s="73">
        <v>66</v>
      </c>
      <c r="D23" s="22">
        <v>63</v>
      </c>
      <c r="E23" s="73">
        <v>63</v>
      </c>
      <c r="F23" s="37">
        <f t="shared" si="0"/>
        <v>3</v>
      </c>
      <c r="G23" s="40">
        <f t="shared" si="0"/>
        <v>3</v>
      </c>
      <c r="H23" s="22">
        <v>49</v>
      </c>
      <c r="I23" s="73">
        <v>49</v>
      </c>
      <c r="J23" s="22">
        <f t="shared" si="4"/>
        <v>17</v>
      </c>
      <c r="K23" s="34">
        <f t="shared" si="4"/>
        <v>17</v>
      </c>
      <c r="L23" s="161">
        <f t="shared" si="2"/>
        <v>0.34693877551020408</v>
      </c>
      <c r="M23" s="39">
        <f t="shared" si="3"/>
        <v>4.5674740484429065E-2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6.9204152249134946E-4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6.9204152249134946E-4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3.4602076124567475E-3</v>
      </c>
      <c r="N27" s="162">
        <v>1</v>
      </c>
    </row>
    <row r="28" spans="1:14" ht="14.25" x14ac:dyDescent="0.15">
      <c r="A28" s="179" t="s">
        <v>155</v>
      </c>
      <c r="B28" s="93">
        <v>109</v>
      </c>
      <c r="C28" s="109">
        <v>122</v>
      </c>
      <c r="D28" s="93">
        <v>107</v>
      </c>
      <c r="E28" s="109">
        <v>120</v>
      </c>
      <c r="F28" s="93">
        <f t="shared" si="0"/>
        <v>2</v>
      </c>
      <c r="G28" s="105">
        <f t="shared" si="0"/>
        <v>2</v>
      </c>
      <c r="H28" s="93">
        <v>105</v>
      </c>
      <c r="I28" s="109">
        <v>116</v>
      </c>
      <c r="J28" s="22">
        <f t="shared" si="4"/>
        <v>4</v>
      </c>
      <c r="K28" s="34">
        <f t="shared" si="4"/>
        <v>6</v>
      </c>
      <c r="L28" s="161">
        <f t="shared" si="2"/>
        <v>5.1724137931034482E-2</v>
      </c>
      <c r="M28" s="108">
        <f t="shared" si="3"/>
        <v>8.442906574394464E-2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3.4602076124567475E-3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>
        <v>2</v>
      </c>
      <c r="I30" s="73">
        <v>2</v>
      </c>
      <c r="J30" s="22">
        <f t="shared" si="4"/>
        <v>-2</v>
      </c>
      <c r="K30" s="34">
        <f t="shared" si="4"/>
        <v>-2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6</v>
      </c>
      <c r="C32" s="73">
        <v>11</v>
      </c>
      <c r="D32" s="93">
        <v>6</v>
      </c>
      <c r="E32" s="73">
        <v>11</v>
      </c>
      <c r="F32" s="22">
        <f t="shared" si="0"/>
        <v>0</v>
      </c>
      <c r="G32" s="33">
        <f t="shared" si="0"/>
        <v>0</v>
      </c>
      <c r="H32" s="93">
        <v>5</v>
      </c>
      <c r="I32" s="73">
        <v>13</v>
      </c>
      <c r="J32" s="22">
        <f t="shared" si="4"/>
        <v>1</v>
      </c>
      <c r="K32" s="34">
        <f t="shared" si="4"/>
        <v>-2</v>
      </c>
      <c r="L32" s="161">
        <f t="shared" si="2"/>
        <v>-0.15384615384615385</v>
      </c>
      <c r="M32" s="35">
        <f t="shared" si="3"/>
        <v>7.6124567474048447E-3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4"/>
        <v>0</v>
      </c>
      <c r="K33" s="34">
        <f t="shared" si="4"/>
        <v>0</v>
      </c>
      <c r="L33" s="161">
        <f t="shared" si="2"/>
        <v>0</v>
      </c>
      <c r="M33" s="35">
        <f t="shared" si="3"/>
        <v>6.9204152249134946E-4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5">B34-D34</f>
        <v>0</v>
      </c>
      <c r="G34" s="36">
        <f t="shared" si="5"/>
        <v>0</v>
      </c>
      <c r="H34" s="93"/>
      <c r="I34" s="73"/>
      <c r="J34" s="22">
        <f t="shared" si="4"/>
        <v>0</v>
      </c>
      <c r="K34" s="34">
        <f t="shared" si="4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25</v>
      </c>
      <c r="C35" s="73">
        <v>39</v>
      </c>
      <c r="D35" s="93">
        <v>25</v>
      </c>
      <c r="E35" s="73">
        <v>38</v>
      </c>
      <c r="F35" s="22">
        <f t="shared" si="5"/>
        <v>0</v>
      </c>
      <c r="G35" s="36">
        <f t="shared" si="5"/>
        <v>1</v>
      </c>
      <c r="H35" s="93">
        <v>21</v>
      </c>
      <c r="I35" s="73">
        <v>31</v>
      </c>
      <c r="J35" s="22">
        <f t="shared" si="4"/>
        <v>4</v>
      </c>
      <c r="K35" s="34">
        <f t="shared" si="4"/>
        <v>8</v>
      </c>
      <c r="L35" s="161">
        <f t="shared" si="2"/>
        <v>0.25806451612903225</v>
      </c>
      <c r="M35" s="35">
        <f t="shared" si="3"/>
        <v>2.698961937716263E-2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0</v>
      </c>
      <c r="E36" s="73">
        <v>4</v>
      </c>
      <c r="F36" s="22">
        <f t="shared" si="5"/>
        <v>0</v>
      </c>
      <c r="G36" s="36">
        <f t="shared" si="5"/>
        <v>0</v>
      </c>
      <c r="H36" s="93"/>
      <c r="I36" s="73">
        <v>4</v>
      </c>
      <c r="J36" s="22">
        <f t="shared" si="4"/>
        <v>0</v>
      </c>
      <c r="K36" s="34">
        <f t="shared" si="4"/>
        <v>0</v>
      </c>
      <c r="L36" s="161">
        <f t="shared" si="2"/>
        <v>0</v>
      </c>
      <c r="M36" s="35">
        <f t="shared" si="3"/>
        <v>2.7681660899653978E-3</v>
      </c>
      <c r="N36" s="162">
        <v>5</v>
      </c>
    </row>
    <row r="37" spans="1:14" ht="14.25" x14ac:dyDescent="0.15">
      <c r="A37" s="179" t="s">
        <v>164</v>
      </c>
      <c r="B37" s="22">
        <v>2</v>
      </c>
      <c r="C37" s="73">
        <v>2</v>
      </c>
      <c r="D37" s="22">
        <v>2</v>
      </c>
      <c r="E37" s="73">
        <v>2</v>
      </c>
      <c r="F37" s="22">
        <f t="shared" si="5"/>
        <v>0</v>
      </c>
      <c r="G37" s="36">
        <f t="shared" si="5"/>
        <v>0</v>
      </c>
      <c r="H37" s="22">
        <v>1</v>
      </c>
      <c r="I37" s="73">
        <v>1</v>
      </c>
      <c r="J37" s="22">
        <f t="shared" si="4"/>
        <v>1</v>
      </c>
      <c r="K37" s="34">
        <f t="shared" si="4"/>
        <v>1</v>
      </c>
      <c r="L37" s="161">
        <f t="shared" si="2"/>
        <v>1</v>
      </c>
      <c r="M37" s="35">
        <f t="shared" si="3"/>
        <v>1.3840830449826989E-3</v>
      </c>
      <c r="N37" s="162">
        <v>5</v>
      </c>
    </row>
    <row r="38" spans="1:14" ht="14.25" x14ac:dyDescent="0.15">
      <c r="A38" s="182" t="s">
        <v>165</v>
      </c>
      <c r="B38" s="93">
        <v>273</v>
      </c>
      <c r="C38" s="72">
        <v>333</v>
      </c>
      <c r="D38" s="93">
        <v>273</v>
      </c>
      <c r="E38" s="72">
        <v>335</v>
      </c>
      <c r="F38" s="22">
        <f t="shared" si="5"/>
        <v>0</v>
      </c>
      <c r="G38" s="36">
        <f t="shared" si="5"/>
        <v>-2</v>
      </c>
      <c r="H38" s="93">
        <v>263</v>
      </c>
      <c r="I38" s="72">
        <v>313</v>
      </c>
      <c r="J38" s="22">
        <f t="shared" si="4"/>
        <v>10</v>
      </c>
      <c r="K38" s="34">
        <f t="shared" si="4"/>
        <v>20</v>
      </c>
      <c r="L38" s="161">
        <f t="shared" si="2"/>
        <v>6.3897763578274758E-2</v>
      </c>
      <c r="M38" s="35">
        <f t="shared" si="3"/>
        <v>0.23044982698961938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5"/>
        <v>0</v>
      </c>
      <c r="G39" s="36">
        <f t="shared" si="5"/>
        <v>0</v>
      </c>
      <c r="H39" s="22"/>
      <c r="I39" s="73"/>
      <c r="J39" s="22">
        <f t="shared" si="4"/>
        <v>0</v>
      </c>
      <c r="K39" s="34">
        <f t="shared" si="4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5"/>
        <v>0</v>
      </c>
      <c r="G40" s="36">
        <f t="shared" si="5"/>
        <v>0</v>
      </c>
      <c r="H40" s="93">
        <v>1</v>
      </c>
      <c r="I40" s="73">
        <v>1</v>
      </c>
      <c r="J40" s="22">
        <f t="shared" si="4"/>
        <v>0</v>
      </c>
      <c r="K40" s="34">
        <f t="shared" si="4"/>
        <v>0</v>
      </c>
      <c r="L40" s="161">
        <f t="shared" si="2"/>
        <v>0</v>
      </c>
      <c r="M40" s="35">
        <f t="shared" si="3"/>
        <v>6.9204152249134946E-4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5"/>
        <v>0</v>
      </c>
      <c r="G41" s="36">
        <f t="shared" si="5"/>
        <v>0</v>
      </c>
      <c r="H41" s="93"/>
      <c r="I41" s="73"/>
      <c r="J41" s="22">
        <f t="shared" si="4"/>
        <v>0</v>
      </c>
      <c r="K41" s="34">
        <f t="shared" si="4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5"/>
        <v>0</v>
      </c>
      <c r="G42" s="36">
        <f t="shared" si="5"/>
        <v>0</v>
      </c>
      <c r="H42" s="22">
        <v>1</v>
      </c>
      <c r="I42" s="73">
        <v>1</v>
      </c>
      <c r="J42" s="22">
        <f t="shared" si="4"/>
        <v>-1</v>
      </c>
      <c r="K42" s="34">
        <f t="shared" si="4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5"/>
        <v>0</v>
      </c>
      <c r="G43" s="33">
        <f t="shared" si="5"/>
        <v>0</v>
      </c>
      <c r="H43" s="93">
        <v>1</v>
      </c>
      <c r="I43" s="72">
        <v>1</v>
      </c>
      <c r="J43" s="22">
        <f t="shared" si="4"/>
        <v>0</v>
      </c>
      <c r="K43" s="34">
        <f t="shared" si="4"/>
        <v>0</v>
      </c>
      <c r="L43" s="161">
        <f t="shared" si="2"/>
        <v>0</v>
      </c>
      <c r="M43" s="35">
        <f t="shared" si="3"/>
        <v>6.9204152249134946E-4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5"/>
        <v>0</v>
      </c>
      <c r="G44" s="33">
        <f t="shared" si="5"/>
        <v>0</v>
      </c>
      <c r="H44" s="22"/>
      <c r="I44" s="72"/>
      <c r="J44" s="22">
        <f t="shared" si="4"/>
        <v>0</v>
      </c>
      <c r="K44" s="34">
        <f t="shared" si="4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5"/>
        <v>0</v>
      </c>
      <c r="G45" s="33">
        <f t="shared" si="5"/>
        <v>0</v>
      </c>
      <c r="H45" s="22"/>
      <c r="I45" s="72"/>
      <c r="J45" s="22">
        <f t="shared" si="4"/>
        <v>0</v>
      </c>
      <c r="K45" s="34">
        <f t="shared" si="4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20</v>
      </c>
      <c r="C46" s="72">
        <v>22</v>
      </c>
      <c r="D46" s="22">
        <v>20</v>
      </c>
      <c r="E46" s="72">
        <v>22</v>
      </c>
      <c r="F46" s="77">
        <f t="shared" si="5"/>
        <v>0</v>
      </c>
      <c r="G46" s="33">
        <f t="shared" si="5"/>
        <v>0</v>
      </c>
      <c r="H46" s="22">
        <v>24</v>
      </c>
      <c r="I46" s="72">
        <v>26</v>
      </c>
      <c r="J46" s="22">
        <f t="shared" si="4"/>
        <v>-4</v>
      </c>
      <c r="K46" s="34">
        <f t="shared" si="4"/>
        <v>-4</v>
      </c>
      <c r="L46" s="161">
        <f t="shared" si="2"/>
        <v>-0.15384615384615385</v>
      </c>
      <c r="M46" s="35">
        <f t="shared" si="3"/>
        <v>1.5224913494809689E-2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5"/>
        <v>0</v>
      </c>
      <c r="G47" s="30">
        <f t="shared" si="5"/>
        <v>0</v>
      </c>
      <c r="H47" s="22">
        <v>1</v>
      </c>
      <c r="I47" s="72">
        <v>1</v>
      </c>
      <c r="J47" s="22">
        <f t="shared" si="4"/>
        <v>-1</v>
      </c>
      <c r="K47" s="34">
        <f t="shared" si="4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5</v>
      </c>
      <c r="C48" s="73">
        <v>5</v>
      </c>
      <c r="D48" s="22">
        <v>6</v>
      </c>
      <c r="E48" s="73">
        <v>6</v>
      </c>
      <c r="F48" s="77">
        <f t="shared" si="5"/>
        <v>-1</v>
      </c>
      <c r="G48" s="33">
        <f t="shared" si="5"/>
        <v>-1</v>
      </c>
      <c r="H48" s="22">
        <v>5</v>
      </c>
      <c r="I48" s="73">
        <v>5</v>
      </c>
      <c r="J48" s="22">
        <f t="shared" si="4"/>
        <v>0</v>
      </c>
      <c r="K48" s="34">
        <f t="shared" si="4"/>
        <v>0</v>
      </c>
      <c r="L48" s="161">
        <f t="shared" si="2"/>
        <v>0</v>
      </c>
      <c r="M48" s="35">
        <f t="shared" si="3"/>
        <v>3.4602076124567475E-3</v>
      </c>
      <c r="N48" s="162">
        <v>2</v>
      </c>
    </row>
    <row r="49" spans="1:14" ht="14.25" x14ac:dyDescent="0.15">
      <c r="A49" s="179" t="s">
        <v>175</v>
      </c>
      <c r="B49" s="22">
        <v>19</v>
      </c>
      <c r="C49" s="73">
        <v>26</v>
      </c>
      <c r="D49" s="22">
        <v>18</v>
      </c>
      <c r="E49" s="73">
        <v>25</v>
      </c>
      <c r="F49" s="77">
        <f t="shared" si="5"/>
        <v>1</v>
      </c>
      <c r="G49" s="33">
        <f t="shared" si="5"/>
        <v>1</v>
      </c>
      <c r="H49" s="22">
        <v>18</v>
      </c>
      <c r="I49" s="73">
        <v>25</v>
      </c>
      <c r="J49" s="22">
        <f t="shared" si="4"/>
        <v>1</v>
      </c>
      <c r="K49" s="34">
        <f t="shared" si="4"/>
        <v>1</v>
      </c>
      <c r="L49" s="161">
        <f t="shared" si="2"/>
        <v>0.04</v>
      </c>
      <c r="M49" s="35">
        <f t="shared" si="3"/>
        <v>1.7993079584775088E-2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5"/>
        <v>0</v>
      </c>
      <c r="G50" s="33">
        <f t="shared" si="5"/>
        <v>0</v>
      </c>
      <c r="H50" s="22"/>
      <c r="I50" s="73"/>
      <c r="J50" s="22">
        <f t="shared" si="4"/>
        <v>0</v>
      </c>
      <c r="K50" s="34">
        <f t="shared" si="4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5"/>
        <v>0</v>
      </c>
      <c r="G51" s="33">
        <f t="shared" si="5"/>
        <v>0</v>
      </c>
      <c r="H51" s="22"/>
      <c r="I51" s="73"/>
      <c r="J51" s="22">
        <f t="shared" si="4"/>
        <v>0</v>
      </c>
      <c r="K51" s="34">
        <f t="shared" si="4"/>
        <v>0</v>
      </c>
      <c r="L51" s="161">
        <f t="shared" si="2"/>
        <v>0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5"/>
        <v>0</v>
      </c>
      <c r="G52" s="33">
        <f t="shared" si="5"/>
        <v>0</v>
      </c>
      <c r="H52" s="22">
        <v>1</v>
      </c>
      <c r="I52" s="73">
        <v>1</v>
      </c>
      <c r="J52" s="22">
        <f t="shared" si="4"/>
        <v>0</v>
      </c>
      <c r="K52" s="34">
        <f t="shared" si="4"/>
        <v>0</v>
      </c>
      <c r="L52" s="161">
        <f t="shared" si="2"/>
        <v>0</v>
      </c>
      <c r="M52" s="35">
        <f t="shared" si="3"/>
        <v>6.9204152249134946E-4</v>
      </c>
      <c r="N52" s="162">
        <v>5</v>
      </c>
    </row>
    <row r="53" spans="1:14" ht="14.25" x14ac:dyDescent="0.15">
      <c r="A53" s="179" t="s">
        <v>178</v>
      </c>
      <c r="B53" s="22">
        <v>143</v>
      </c>
      <c r="C53" s="73">
        <v>160</v>
      </c>
      <c r="D53" s="22">
        <v>132</v>
      </c>
      <c r="E53" s="73">
        <v>147</v>
      </c>
      <c r="F53" s="77">
        <f t="shared" si="5"/>
        <v>11</v>
      </c>
      <c r="G53" s="33">
        <f t="shared" si="5"/>
        <v>13</v>
      </c>
      <c r="H53" s="22">
        <v>119</v>
      </c>
      <c r="I53" s="73">
        <v>128</v>
      </c>
      <c r="J53" s="22">
        <f t="shared" si="4"/>
        <v>24</v>
      </c>
      <c r="K53" s="34">
        <f t="shared" si="4"/>
        <v>32</v>
      </c>
      <c r="L53" s="161">
        <f t="shared" si="2"/>
        <v>0.25</v>
      </c>
      <c r="M53" s="35">
        <f t="shared" si="3"/>
        <v>0.11072664359861592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5"/>
        <v>0</v>
      </c>
      <c r="G54" s="33">
        <f t="shared" si="5"/>
        <v>0</v>
      </c>
      <c r="H54" s="42">
        <v>1</v>
      </c>
      <c r="I54" s="189">
        <v>1</v>
      </c>
      <c r="J54" s="37">
        <f t="shared" si="4"/>
        <v>0</v>
      </c>
      <c r="K54" s="38">
        <f t="shared" si="4"/>
        <v>0</v>
      </c>
      <c r="L54" s="191">
        <f t="shared" si="2"/>
        <v>0</v>
      </c>
      <c r="M54" s="39">
        <f t="shared" si="3"/>
        <v>6.9204152249134946E-4</v>
      </c>
      <c r="N54" s="192">
        <v>0</v>
      </c>
    </row>
    <row r="55" spans="1:14" ht="15" thickBot="1" x14ac:dyDescent="0.2">
      <c r="A55" s="193" t="s">
        <v>53</v>
      </c>
      <c r="B55" s="226">
        <f>SUM(B4:B54)</f>
        <v>1169</v>
      </c>
      <c r="C55" s="225">
        <f>SUM(C4:C54)</f>
        <v>1445</v>
      </c>
      <c r="D55" s="43">
        <f>SUM(D4:D54)</f>
        <v>1150</v>
      </c>
      <c r="E55" s="75">
        <f>SUM(E4:E54)</f>
        <v>1428</v>
      </c>
      <c r="F55" s="44">
        <f t="shared" si="5"/>
        <v>19</v>
      </c>
      <c r="G55" s="146">
        <f t="shared" si="5"/>
        <v>17</v>
      </c>
      <c r="H55" s="227">
        <f>SUM(H4:H54)</f>
        <v>1088</v>
      </c>
      <c r="I55" s="229">
        <f>SUM(I4:I54)</f>
        <v>1335</v>
      </c>
      <c r="J55" s="44">
        <f t="shared" si="4"/>
        <v>81</v>
      </c>
      <c r="K55" s="146">
        <f t="shared" si="4"/>
        <v>110</v>
      </c>
      <c r="L55" s="228">
        <f>IF(ISERROR(#REF!/#REF!),0,#REF!/#REF!)</f>
        <v>0</v>
      </c>
      <c r="M55" s="195">
        <f t="shared" si="3"/>
        <v>1</v>
      </c>
      <c r="N55" s="7"/>
    </row>
    <row r="56" spans="1:14" ht="12.75" customHeight="1" x14ac:dyDescent="0.15">
      <c r="A56" s="222"/>
      <c r="B56" s="223"/>
      <c r="M56" s="196"/>
    </row>
    <row r="57" spans="1:14" ht="14.25" x14ac:dyDescent="0.15">
      <c r="A57" s="222"/>
      <c r="B57" s="223"/>
    </row>
    <row r="58" spans="1:14" ht="14.25" x14ac:dyDescent="0.15">
      <c r="A58" s="222"/>
      <c r="B58" s="223"/>
    </row>
    <row r="59" spans="1:14" ht="14.25" x14ac:dyDescent="0.15">
      <c r="A59" s="222"/>
      <c r="B59" s="223"/>
    </row>
    <row r="60" spans="1:14" ht="14.25" x14ac:dyDescent="0.15">
      <c r="A60" s="222"/>
      <c r="B60" s="223"/>
    </row>
    <row r="61" spans="1:14" ht="14.25" x14ac:dyDescent="0.15">
      <c r="A61" s="222"/>
      <c r="B61" s="223"/>
    </row>
    <row r="62" spans="1:14" ht="14.25" x14ac:dyDescent="0.15">
      <c r="A62" s="222"/>
      <c r="B62" s="223"/>
    </row>
    <row r="63" spans="1:14" ht="14.25" x14ac:dyDescent="0.15">
      <c r="A63" s="222"/>
      <c r="B63" s="223"/>
    </row>
    <row r="64" spans="1:14" ht="14.25" x14ac:dyDescent="0.15">
      <c r="A64" s="222"/>
      <c r="B64" s="223"/>
    </row>
    <row r="65" spans="1:2" ht="14.25" x14ac:dyDescent="0.15">
      <c r="A65" s="222"/>
      <c r="B65" s="223"/>
    </row>
    <row r="66" spans="1:2" ht="14.25" x14ac:dyDescent="0.15">
      <c r="A66" s="222"/>
      <c r="B66" s="223"/>
    </row>
    <row r="67" spans="1:2" ht="14.25" x14ac:dyDescent="0.15">
      <c r="A67" s="222"/>
      <c r="B67" s="223"/>
    </row>
    <row r="68" spans="1:2" ht="14.25" x14ac:dyDescent="0.15">
      <c r="A68" s="222"/>
      <c r="B68" s="223"/>
    </row>
    <row r="69" spans="1:2" ht="14.25" x14ac:dyDescent="0.15">
      <c r="A69" s="222"/>
      <c r="B69" s="223"/>
    </row>
    <row r="70" spans="1:2" ht="14.25" x14ac:dyDescent="0.15">
      <c r="A70" s="222"/>
      <c r="B70" s="223"/>
    </row>
    <row r="71" spans="1:2" ht="14.25" x14ac:dyDescent="0.15">
      <c r="A71" s="222"/>
      <c r="B71" s="223"/>
    </row>
    <row r="72" spans="1:2" ht="14.25" x14ac:dyDescent="0.15">
      <c r="A72" s="222"/>
      <c r="B72" s="223"/>
    </row>
    <row r="73" spans="1:2" ht="14.25" x14ac:dyDescent="0.15">
      <c r="A73" s="222"/>
      <c r="B73" s="223"/>
    </row>
    <row r="74" spans="1:2" ht="14.25" x14ac:dyDescent="0.15">
      <c r="A74" s="222"/>
      <c r="B74" s="223"/>
    </row>
    <row r="75" spans="1:2" ht="14.25" x14ac:dyDescent="0.15">
      <c r="A75" s="222"/>
      <c r="B75" s="223"/>
    </row>
    <row r="76" spans="1:2" ht="14.25" x14ac:dyDescent="0.15">
      <c r="A76" s="222"/>
      <c r="B76" s="223"/>
    </row>
    <row r="77" spans="1:2" ht="14.25" x14ac:dyDescent="0.15">
      <c r="A77" s="222"/>
      <c r="B77" s="223"/>
    </row>
    <row r="78" spans="1:2" ht="14.25" x14ac:dyDescent="0.15">
      <c r="A78" s="222"/>
      <c r="B78" s="223"/>
    </row>
    <row r="79" spans="1:2" ht="14.25" x14ac:dyDescent="0.15">
      <c r="A79" s="222"/>
      <c r="B79" s="223"/>
    </row>
    <row r="80" spans="1:2" ht="14.25" x14ac:dyDescent="0.15">
      <c r="A80" s="222"/>
      <c r="B80" s="223"/>
    </row>
    <row r="81" spans="1:2" ht="14.25" x14ac:dyDescent="0.15">
      <c r="A81" s="222"/>
      <c r="B81" s="223"/>
    </row>
    <row r="82" spans="1:2" ht="14.25" x14ac:dyDescent="0.15">
      <c r="A82" s="222"/>
      <c r="B82" s="223"/>
    </row>
    <row r="83" spans="1:2" ht="14.25" x14ac:dyDescent="0.15">
      <c r="A83" s="222"/>
      <c r="B83" s="223"/>
    </row>
    <row r="84" spans="1:2" ht="14.25" x14ac:dyDescent="0.15">
      <c r="A84" s="222"/>
      <c r="B84" s="223"/>
    </row>
    <row r="85" spans="1:2" ht="14.25" x14ac:dyDescent="0.15">
      <c r="A85" s="222"/>
      <c r="B85" s="223"/>
    </row>
    <row r="86" spans="1:2" ht="14.25" x14ac:dyDescent="0.15">
      <c r="A86" s="222"/>
      <c r="B86" s="223"/>
    </row>
    <row r="87" spans="1:2" ht="14.25" x14ac:dyDescent="0.15">
      <c r="A87" s="222"/>
      <c r="B87" s="223"/>
    </row>
    <row r="88" spans="1:2" ht="14.25" x14ac:dyDescent="0.15">
      <c r="A88" s="222"/>
      <c r="B88" s="223"/>
    </row>
    <row r="89" spans="1:2" ht="14.25" x14ac:dyDescent="0.15">
      <c r="A89" s="222"/>
      <c r="B89" s="223"/>
    </row>
    <row r="90" spans="1:2" ht="14.25" x14ac:dyDescent="0.15">
      <c r="A90" s="222"/>
      <c r="B90" s="223"/>
    </row>
    <row r="91" spans="1:2" ht="14.25" x14ac:dyDescent="0.15">
      <c r="A91" s="222"/>
      <c r="B91" s="223"/>
    </row>
    <row r="92" spans="1:2" ht="14.25" x14ac:dyDescent="0.15">
      <c r="A92" s="222"/>
      <c r="B92" s="223"/>
    </row>
    <row r="93" spans="1:2" ht="14.25" x14ac:dyDescent="0.15">
      <c r="A93" s="222"/>
      <c r="B93" s="223"/>
    </row>
    <row r="94" spans="1:2" ht="14.25" x14ac:dyDescent="0.15">
      <c r="A94" s="222"/>
      <c r="B94" s="223"/>
    </row>
    <row r="95" spans="1:2" ht="14.25" x14ac:dyDescent="0.15">
      <c r="A95" s="222"/>
      <c r="B95" s="223"/>
    </row>
    <row r="96" spans="1:2" ht="14.25" x14ac:dyDescent="0.15">
      <c r="A96" s="222"/>
      <c r="B96" s="223"/>
    </row>
    <row r="97" spans="1:2" ht="14.25" x14ac:dyDescent="0.15">
      <c r="A97" s="222"/>
      <c r="B97" s="223"/>
    </row>
    <row r="98" spans="1:2" ht="14.25" x14ac:dyDescent="0.15">
      <c r="A98" s="222"/>
      <c r="B98" s="223"/>
    </row>
    <row r="99" spans="1:2" ht="14.25" x14ac:dyDescent="0.15">
      <c r="A99" s="222"/>
      <c r="B99" s="223"/>
    </row>
    <row r="100" spans="1:2" ht="14.25" x14ac:dyDescent="0.15">
      <c r="A100" s="222"/>
      <c r="B100" s="223"/>
    </row>
    <row r="101" spans="1:2" ht="14.25" x14ac:dyDescent="0.15">
      <c r="A101" s="222"/>
      <c r="B101" s="223"/>
    </row>
    <row r="102" spans="1:2" ht="14.25" x14ac:dyDescent="0.15">
      <c r="A102" s="222"/>
      <c r="B102" s="223"/>
    </row>
    <row r="103" spans="1:2" ht="14.25" x14ac:dyDescent="0.15">
      <c r="A103" s="222"/>
      <c r="B103" s="223"/>
    </row>
    <row r="104" spans="1:2" x14ac:dyDescent="0.15">
      <c r="A104" s="224"/>
      <c r="B104" s="224"/>
    </row>
  </sheetData>
  <autoFilter ref="A3:N55" xr:uid="{53191943-FDC3-4CA2-A881-697889572682}"/>
  <mergeCells count="33">
    <mergeCell ref="AV3:AW3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7" fitToHeight="0" orientation="portrait" r:id="rId1"/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88031-C9B3-4433-BC2F-3F6667ADEFF6}">
  <sheetPr>
    <pageSetUpPr fitToPage="1"/>
  </sheetPr>
  <dimension ref="A1:AW56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202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45352</v>
      </c>
      <c r="C2" s="374"/>
      <c r="D2" s="373">
        <v>45323</v>
      </c>
      <c r="E2" s="374"/>
      <c r="F2" s="345" t="s">
        <v>3</v>
      </c>
      <c r="G2" s="346"/>
      <c r="H2" s="373">
        <v>44986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7.0028011204481793E-4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1.4005602240896359E-3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1154</v>
      </c>
      <c r="AJ5" s="164">
        <v>6</v>
      </c>
      <c r="AK5" s="164">
        <v>13</v>
      </c>
      <c r="AL5" s="163">
        <v>1</v>
      </c>
      <c r="AM5" s="163">
        <v>1</v>
      </c>
      <c r="AN5" s="164">
        <v>2</v>
      </c>
      <c r="AO5" s="164">
        <v>26</v>
      </c>
      <c r="AP5" s="163">
        <v>5</v>
      </c>
      <c r="AQ5" s="165">
        <v>229</v>
      </c>
      <c r="AR5" s="164">
        <v>2</v>
      </c>
      <c r="AS5" s="166">
        <v>4</v>
      </c>
      <c r="AT5" s="167">
        <f>AH5+AJ5+AL5+AN5+AP5+AR5</f>
        <v>34</v>
      </c>
      <c r="AU5" s="168">
        <f>AI5+AK5+AM5+AO5+AQ5+AS5+1</f>
        <v>1428</v>
      </c>
      <c r="AV5" s="169">
        <v>722</v>
      </c>
      <c r="AW5" s="170">
        <v>706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2.1008403361344537E-3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0.52941176470588236</v>
      </c>
      <c r="AI6" s="59">
        <f>AI5/AU5</f>
        <v>0.8081232492997199</v>
      </c>
      <c r="AJ6" s="60">
        <f>AJ5/AT5</f>
        <v>0.17647058823529413</v>
      </c>
      <c r="AK6" s="60">
        <f>AK5/AU5</f>
        <v>9.1036414565826337E-3</v>
      </c>
      <c r="AL6" s="59">
        <f>AL5/AT5</f>
        <v>2.9411764705882353E-2</v>
      </c>
      <c r="AM6" s="59">
        <f>AM5/AU5</f>
        <v>7.0028011204481793E-4</v>
      </c>
      <c r="AN6" s="60">
        <f>AN5/AT5</f>
        <v>5.8823529411764705E-2</v>
      </c>
      <c r="AO6" s="60">
        <f>AO5/AU5</f>
        <v>1.8207282913165267E-2</v>
      </c>
      <c r="AP6" s="59">
        <f>AP5/AT5</f>
        <v>0.14705882352941177</v>
      </c>
      <c r="AQ6" s="59">
        <f>AQ5/AU5</f>
        <v>0.16036414565826332</v>
      </c>
      <c r="AR6" s="60">
        <f>AR5/AT5</f>
        <v>5.8823529411764705E-2</v>
      </c>
      <c r="AS6" s="173">
        <f>AS5/AU5</f>
        <v>2.8011204481792717E-3</v>
      </c>
      <c r="AT6" s="174">
        <f>AH6+AJ6+AL6+AN6+AP6+AR6</f>
        <v>1</v>
      </c>
      <c r="AU6" s="175">
        <f>AI6+AK6+AM6+AO6+AQ6+AS6</f>
        <v>0.99929971988795518</v>
      </c>
      <c r="AV6" s="63">
        <f>AV5/AU5</f>
        <v>0.50560224089635852</v>
      </c>
      <c r="AW6" s="64">
        <f>AW5/AU5</f>
        <v>0.49439775910364148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1.4005602240896359E-3</v>
      </c>
      <c r="N7" s="162">
        <v>2</v>
      </c>
      <c r="Q7" s="177"/>
      <c r="R7" s="178" t="s">
        <v>116</v>
      </c>
      <c r="AG7" s="127"/>
      <c r="AH7" s="177"/>
      <c r="AI7" s="178" t="s">
        <v>203</v>
      </c>
    </row>
    <row r="8" spans="1:49" ht="14.25" x14ac:dyDescent="0.15">
      <c r="A8" s="179" t="s">
        <v>193</v>
      </c>
      <c r="B8" s="93"/>
      <c r="C8" s="73"/>
      <c r="D8" s="93">
        <v>1</v>
      </c>
      <c r="E8" s="73">
        <v>1</v>
      </c>
      <c r="F8" s="22">
        <f t="shared" si="0"/>
        <v>-1</v>
      </c>
      <c r="G8" s="33">
        <f t="shared" si="0"/>
        <v>-1</v>
      </c>
      <c r="H8" s="93"/>
      <c r="I8" s="73"/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0</v>
      </c>
      <c r="N8" s="162">
        <v>5</v>
      </c>
      <c r="Q8" s="177"/>
      <c r="R8" s="178"/>
      <c r="AH8" s="177"/>
      <c r="AI8" s="178"/>
    </row>
    <row r="9" spans="1:49" ht="14.25" x14ac:dyDescent="0.15">
      <c r="A9" s="179" t="s">
        <v>138</v>
      </c>
      <c r="B9" s="93">
        <v>132</v>
      </c>
      <c r="C9" s="73">
        <v>220</v>
      </c>
      <c r="D9" s="93">
        <v>133</v>
      </c>
      <c r="E9" s="73">
        <v>225</v>
      </c>
      <c r="F9" s="22">
        <f t="shared" si="0"/>
        <v>-1</v>
      </c>
      <c r="G9" s="33">
        <f t="shared" si="0"/>
        <v>-5</v>
      </c>
      <c r="H9" s="93">
        <v>119</v>
      </c>
      <c r="I9" s="73">
        <v>205</v>
      </c>
      <c r="J9" s="22">
        <f t="shared" si="1"/>
        <v>13</v>
      </c>
      <c r="K9" s="34">
        <f t="shared" si="1"/>
        <v>15</v>
      </c>
      <c r="L9" s="161">
        <f t="shared" si="2"/>
        <v>7.3170731707317069E-2</v>
      </c>
      <c r="M9" s="35">
        <f t="shared" si="3"/>
        <v>0.15406162464985995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11</v>
      </c>
      <c r="C10" s="73">
        <v>11</v>
      </c>
      <c r="D10" s="22">
        <v>11</v>
      </c>
      <c r="E10" s="73">
        <v>11</v>
      </c>
      <c r="F10" s="22">
        <f t="shared" si="0"/>
        <v>0</v>
      </c>
      <c r="G10" s="33">
        <f t="shared" si="0"/>
        <v>0</v>
      </c>
      <c r="H10" s="22">
        <v>6</v>
      </c>
      <c r="I10" s="73">
        <v>6</v>
      </c>
      <c r="J10" s="22">
        <f t="shared" si="1"/>
        <v>5</v>
      </c>
      <c r="K10" s="34">
        <f t="shared" si="1"/>
        <v>5</v>
      </c>
      <c r="L10" s="161">
        <f t="shared" si="2"/>
        <v>0.83333333333333337</v>
      </c>
      <c r="M10" s="35">
        <f t="shared" si="3"/>
        <v>7.7030812324929976E-3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9</v>
      </c>
      <c r="I11" s="73">
        <v>23</v>
      </c>
      <c r="J11" s="22">
        <f t="shared" si="1"/>
        <v>0</v>
      </c>
      <c r="K11" s="34">
        <f t="shared" si="1"/>
        <v>0</v>
      </c>
      <c r="L11" s="161">
        <f t="shared" si="2"/>
        <v>0</v>
      </c>
      <c r="M11" s="35">
        <f t="shared" si="3"/>
        <v>1.6106442577030811E-2</v>
      </c>
      <c r="N11" s="162">
        <v>1</v>
      </c>
    </row>
    <row r="12" spans="1:49" ht="14.25" x14ac:dyDescent="0.15">
      <c r="A12" s="179" t="s">
        <v>141</v>
      </c>
      <c r="B12" s="93">
        <v>4</v>
      </c>
      <c r="C12" s="73">
        <v>4</v>
      </c>
      <c r="D12" s="93">
        <v>5</v>
      </c>
      <c r="E12" s="73">
        <v>5</v>
      </c>
      <c r="F12" s="22">
        <f t="shared" si="0"/>
        <v>-1</v>
      </c>
      <c r="G12" s="33">
        <f t="shared" si="0"/>
        <v>-1</v>
      </c>
      <c r="H12" s="93">
        <v>1</v>
      </c>
      <c r="I12" s="73">
        <v>1</v>
      </c>
      <c r="J12" s="22">
        <f t="shared" si="1"/>
        <v>3</v>
      </c>
      <c r="K12" s="34">
        <f t="shared" si="1"/>
        <v>3</v>
      </c>
      <c r="L12" s="161">
        <f t="shared" si="2"/>
        <v>3</v>
      </c>
      <c r="M12" s="35">
        <f t="shared" si="3"/>
        <v>2.8011204481792717E-3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-1</v>
      </c>
      <c r="K13" s="34">
        <f t="shared" si="1"/>
        <v>-1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5</v>
      </c>
      <c r="C14" s="73">
        <v>9</v>
      </c>
      <c r="D14" s="22">
        <v>6</v>
      </c>
      <c r="E14" s="73">
        <v>10</v>
      </c>
      <c r="F14" s="22">
        <f t="shared" si="0"/>
        <v>-1</v>
      </c>
      <c r="G14" s="33">
        <f t="shared" si="0"/>
        <v>-1</v>
      </c>
      <c r="H14" s="22">
        <v>4</v>
      </c>
      <c r="I14" s="73">
        <v>6</v>
      </c>
      <c r="J14" s="22">
        <f t="shared" si="1"/>
        <v>1</v>
      </c>
      <c r="K14" s="34">
        <f t="shared" si="1"/>
        <v>3</v>
      </c>
      <c r="L14" s="161">
        <f t="shared" si="2"/>
        <v>0.5</v>
      </c>
      <c r="M14" s="35">
        <f t="shared" si="3"/>
        <v>6.3025210084033615E-3</v>
      </c>
      <c r="N14" s="162">
        <v>1</v>
      </c>
    </row>
    <row r="15" spans="1:49" ht="14.25" x14ac:dyDescent="0.15">
      <c r="A15" s="179" t="s">
        <v>144</v>
      </c>
      <c r="B15" s="93">
        <v>196</v>
      </c>
      <c r="C15" s="73">
        <v>242</v>
      </c>
      <c r="D15" s="93">
        <v>194</v>
      </c>
      <c r="E15" s="73">
        <v>240</v>
      </c>
      <c r="F15" s="22">
        <f t="shared" si="0"/>
        <v>2</v>
      </c>
      <c r="G15" s="33">
        <f t="shared" si="0"/>
        <v>2</v>
      </c>
      <c r="H15" s="93">
        <v>181</v>
      </c>
      <c r="I15" s="73">
        <v>225</v>
      </c>
      <c r="J15" s="22">
        <f t="shared" si="1"/>
        <v>15</v>
      </c>
      <c r="K15" s="34">
        <f t="shared" si="1"/>
        <v>17</v>
      </c>
      <c r="L15" s="161">
        <f t="shared" si="2"/>
        <v>7.5555555555555556E-2</v>
      </c>
      <c r="M15" s="35">
        <f t="shared" si="3"/>
        <v>0.16946778711484595</v>
      </c>
      <c r="N15" s="162">
        <v>1</v>
      </c>
    </row>
    <row r="16" spans="1:49" ht="14.25" x14ac:dyDescent="0.15">
      <c r="A16" s="179" t="s">
        <v>73</v>
      </c>
      <c r="B16" s="93">
        <v>98</v>
      </c>
      <c r="C16" s="73">
        <v>102</v>
      </c>
      <c r="D16" s="93">
        <v>102</v>
      </c>
      <c r="E16" s="73">
        <v>106</v>
      </c>
      <c r="F16" s="22">
        <f t="shared" si="0"/>
        <v>-4</v>
      </c>
      <c r="G16" s="33">
        <f t="shared" si="0"/>
        <v>-4</v>
      </c>
      <c r="H16" s="93">
        <v>118</v>
      </c>
      <c r="I16" s="73">
        <v>122</v>
      </c>
      <c r="J16" s="22">
        <f t="shared" si="1"/>
        <v>-20</v>
      </c>
      <c r="K16" s="34">
        <f t="shared" si="1"/>
        <v>-20</v>
      </c>
      <c r="L16" s="161">
        <f t="shared" si="2"/>
        <v>-0.16393442622950818</v>
      </c>
      <c r="M16" s="35">
        <f t="shared" si="3"/>
        <v>7.1428571428571425E-2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7.0028011204481793E-4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1.4005602240896359E-3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7.0028011204481793E-4</v>
      </c>
      <c r="N21" s="162">
        <v>3</v>
      </c>
    </row>
    <row r="22" spans="1:14" ht="14.25" x14ac:dyDescent="0.15">
      <c r="A22" s="179" t="s">
        <v>150</v>
      </c>
      <c r="B22" s="93">
        <v>15</v>
      </c>
      <c r="C22" s="73">
        <v>15</v>
      </c>
      <c r="D22" s="93">
        <v>15</v>
      </c>
      <c r="E22" s="73">
        <v>15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37">
        <f t="shared" si="4"/>
        <v>7</v>
      </c>
      <c r="K22" s="38">
        <f t="shared" si="4"/>
        <v>7</v>
      </c>
      <c r="L22" s="161">
        <f t="shared" si="2"/>
        <v>0.875</v>
      </c>
      <c r="M22" s="39">
        <f t="shared" si="3"/>
        <v>1.050420168067227E-2</v>
      </c>
      <c r="N22" s="162">
        <v>1</v>
      </c>
    </row>
    <row r="23" spans="1:14" ht="14.25" x14ac:dyDescent="0.15">
      <c r="A23" s="181" t="s">
        <v>151</v>
      </c>
      <c r="B23" s="22">
        <v>63</v>
      </c>
      <c r="C23" s="73">
        <v>63</v>
      </c>
      <c r="D23" s="22">
        <v>67</v>
      </c>
      <c r="E23" s="73">
        <v>67</v>
      </c>
      <c r="F23" s="37">
        <f t="shared" si="0"/>
        <v>-4</v>
      </c>
      <c r="G23" s="40">
        <f t="shared" si="0"/>
        <v>-4</v>
      </c>
      <c r="H23" s="22">
        <v>47</v>
      </c>
      <c r="I23" s="73">
        <v>47</v>
      </c>
      <c r="J23" s="37">
        <f t="shared" si="4"/>
        <v>16</v>
      </c>
      <c r="K23" s="38">
        <f t="shared" si="4"/>
        <v>16</v>
      </c>
      <c r="L23" s="161">
        <f t="shared" si="2"/>
        <v>0.34042553191489361</v>
      </c>
      <c r="M23" s="39">
        <f t="shared" si="3"/>
        <v>4.4117647058823532E-2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7.0028011204481793E-4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7.0028011204481793E-4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3.5014005602240898E-3</v>
      </c>
      <c r="N27" s="162">
        <v>1</v>
      </c>
    </row>
    <row r="28" spans="1:14" ht="14.25" x14ac:dyDescent="0.15">
      <c r="A28" s="179" t="s">
        <v>155</v>
      </c>
      <c r="B28" s="93">
        <v>107</v>
      </c>
      <c r="C28" s="109">
        <v>120</v>
      </c>
      <c r="D28" s="93">
        <v>109</v>
      </c>
      <c r="E28" s="109">
        <v>122</v>
      </c>
      <c r="F28" s="93">
        <f t="shared" si="0"/>
        <v>-2</v>
      </c>
      <c r="G28" s="105">
        <f t="shared" si="0"/>
        <v>-2</v>
      </c>
      <c r="H28" s="93">
        <v>102</v>
      </c>
      <c r="I28" s="109">
        <v>112</v>
      </c>
      <c r="J28" s="93">
        <f t="shared" si="4"/>
        <v>5</v>
      </c>
      <c r="K28" s="106">
        <f t="shared" si="4"/>
        <v>8</v>
      </c>
      <c r="L28" s="161">
        <f t="shared" si="2"/>
        <v>7.1428571428571425E-2</v>
      </c>
      <c r="M28" s="108">
        <f t="shared" si="3"/>
        <v>8.4033613445378158E-2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3.5014005602240898E-3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>
        <v>2</v>
      </c>
      <c r="I30" s="73">
        <v>2</v>
      </c>
      <c r="J30" s="22">
        <f t="shared" si="4"/>
        <v>-2</v>
      </c>
      <c r="K30" s="34">
        <f t="shared" si="4"/>
        <v>-2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6</v>
      </c>
      <c r="C32" s="73">
        <v>11</v>
      </c>
      <c r="D32" s="93">
        <v>6</v>
      </c>
      <c r="E32" s="73">
        <v>14</v>
      </c>
      <c r="F32" s="22">
        <f t="shared" si="0"/>
        <v>0</v>
      </c>
      <c r="G32" s="33">
        <f t="shared" si="0"/>
        <v>-3</v>
      </c>
      <c r="H32" s="93">
        <v>5</v>
      </c>
      <c r="I32" s="73">
        <v>12</v>
      </c>
      <c r="J32" s="22">
        <f t="shared" ref="J32:K55" si="5">B32-H32</f>
        <v>1</v>
      </c>
      <c r="K32" s="34">
        <f t="shared" si="5"/>
        <v>-1</v>
      </c>
      <c r="L32" s="161">
        <f t="shared" si="2"/>
        <v>-8.3333333333333329E-2</v>
      </c>
      <c r="M32" s="35">
        <f t="shared" si="3"/>
        <v>7.7030812324929976E-3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7.0028011204481793E-4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25</v>
      </c>
      <c r="C35" s="73">
        <v>38</v>
      </c>
      <c r="D35" s="93">
        <v>24</v>
      </c>
      <c r="E35" s="73">
        <v>37</v>
      </c>
      <c r="F35" s="22">
        <f t="shared" si="6"/>
        <v>1</v>
      </c>
      <c r="G35" s="36">
        <f t="shared" si="6"/>
        <v>1</v>
      </c>
      <c r="H35" s="93">
        <v>21</v>
      </c>
      <c r="I35" s="73">
        <v>31</v>
      </c>
      <c r="J35" s="22">
        <f t="shared" si="5"/>
        <v>4</v>
      </c>
      <c r="K35" s="34">
        <f t="shared" si="5"/>
        <v>7</v>
      </c>
      <c r="L35" s="161">
        <f t="shared" si="2"/>
        <v>0.22580645161290322</v>
      </c>
      <c r="M35" s="35">
        <f t="shared" si="3"/>
        <v>2.661064425770308E-2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0</v>
      </c>
      <c r="E36" s="73">
        <v>4</v>
      </c>
      <c r="F36" s="22">
        <f t="shared" si="6"/>
        <v>0</v>
      </c>
      <c r="G36" s="36">
        <f t="shared" si="6"/>
        <v>0</v>
      </c>
      <c r="H36" s="93">
        <v>0</v>
      </c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2.8011204481792717E-3</v>
      </c>
      <c r="N36" s="162">
        <v>5</v>
      </c>
    </row>
    <row r="37" spans="1:14" ht="14.25" x14ac:dyDescent="0.15">
      <c r="A37" s="179" t="s">
        <v>164</v>
      </c>
      <c r="B37" s="22">
        <v>2</v>
      </c>
      <c r="C37" s="73">
        <v>2</v>
      </c>
      <c r="D37" s="22">
        <v>3</v>
      </c>
      <c r="E37" s="73">
        <v>3</v>
      </c>
      <c r="F37" s="22">
        <f t="shared" si="6"/>
        <v>-1</v>
      </c>
      <c r="G37" s="36">
        <f t="shared" si="6"/>
        <v>-1</v>
      </c>
      <c r="H37" s="22">
        <v>1</v>
      </c>
      <c r="I37" s="73">
        <v>1</v>
      </c>
      <c r="J37" s="22">
        <f t="shared" si="5"/>
        <v>1</v>
      </c>
      <c r="K37" s="34">
        <f t="shared" si="5"/>
        <v>1</v>
      </c>
      <c r="L37" s="161">
        <f t="shared" si="2"/>
        <v>1</v>
      </c>
      <c r="M37" s="35">
        <f t="shared" si="3"/>
        <v>1.4005602240896359E-3</v>
      </c>
      <c r="N37" s="162">
        <v>5</v>
      </c>
    </row>
    <row r="38" spans="1:14" ht="14.25" x14ac:dyDescent="0.15">
      <c r="A38" s="182" t="s">
        <v>165</v>
      </c>
      <c r="B38" s="93">
        <v>273</v>
      </c>
      <c r="C38" s="72">
        <v>335</v>
      </c>
      <c r="D38" s="93">
        <v>276</v>
      </c>
      <c r="E38" s="72">
        <v>336</v>
      </c>
      <c r="F38" s="22">
        <f t="shared" si="6"/>
        <v>-3</v>
      </c>
      <c r="G38" s="36">
        <f t="shared" si="6"/>
        <v>-1</v>
      </c>
      <c r="H38" s="93">
        <v>265</v>
      </c>
      <c r="I38" s="72">
        <v>316</v>
      </c>
      <c r="J38" s="22">
        <f t="shared" si="5"/>
        <v>8</v>
      </c>
      <c r="K38" s="34">
        <f t="shared" si="5"/>
        <v>19</v>
      </c>
      <c r="L38" s="161">
        <f t="shared" si="2"/>
        <v>6.0126582278481014E-2</v>
      </c>
      <c r="M38" s="35">
        <f t="shared" si="3"/>
        <v>0.234593837535014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7.0028011204481793E-4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7.0028011204481793E-4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20</v>
      </c>
      <c r="C46" s="72">
        <v>22</v>
      </c>
      <c r="D46" s="22">
        <v>21</v>
      </c>
      <c r="E46" s="72">
        <v>23</v>
      </c>
      <c r="F46" s="77">
        <f t="shared" si="6"/>
        <v>-1</v>
      </c>
      <c r="G46" s="33">
        <f t="shared" si="6"/>
        <v>-1</v>
      </c>
      <c r="H46" s="22">
        <v>23</v>
      </c>
      <c r="I46" s="72">
        <v>24</v>
      </c>
      <c r="J46" s="22">
        <f t="shared" si="5"/>
        <v>-3</v>
      </c>
      <c r="K46" s="34">
        <f t="shared" si="5"/>
        <v>-2</v>
      </c>
      <c r="L46" s="161">
        <f t="shared" si="2"/>
        <v>-8.3333333333333329E-2</v>
      </c>
      <c r="M46" s="35">
        <f t="shared" si="3"/>
        <v>1.5406162464985995E-2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>
        <v>1</v>
      </c>
      <c r="E47" s="72">
        <v>1</v>
      </c>
      <c r="F47" s="79">
        <f t="shared" si="6"/>
        <v>-1</v>
      </c>
      <c r="G47" s="30">
        <f t="shared" si="6"/>
        <v>-1</v>
      </c>
      <c r="H47" s="22"/>
      <c r="I47" s="72"/>
      <c r="J47" s="22">
        <f t="shared" si="5"/>
        <v>0</v>
      </c>
      <c r="K47" s="34">
        <f t="shared" si="5"/>
        <v>0</v>
      </c>
      <c r="L47" s="161">
        <f t="shared" si="2"/>
        <v>0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6</v>
      </c>
      <c r="I48" s="73">
        <v>6</v>
      </c>
      <c r="J48" s="21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4.2016806722689074E-3</v>
      </c>
      <c r="N48" s="162">
        <v>2</v>
      </c>
    </row>
    <row r="49" spans="1:14" ht="14.25" x14ac:dyDescent="0.15">
      <c r="A49" s="179" t="s">
        <v>175</v>
      </c>
      <c r="B49" s="22">
        <v>18</v>
      </c>
      <c r="C49" s="73">
        <v>25</v>
      </c>
      <c r="D49" s="22">
        <v>18</v>
      </c>
      <c r="E49" s="73">
        <v>25</v>
      </c>
      <c r="F49" s="77">
        <f t="shared" si="6"/>
        <v>0</v>
      </c>
      <c r="G49" s="33">
        <f t="shared" si="6"/>
        <v>0</v>
      </c>
      <c r="H49" s="185">
        <v>20</v>
      </c>
      <c r="I49" s="73">
        <v>26</v>
      </c>
      <c r="J49" s="21">
        <f t="shared" si="5"/>
        <v>-2</v>
      </c>
      <c r="K49" s="34">
        <f t="shared" si="5"/>
        <v>-1</v>
      </c>
      <c r="L49" s="161">
        <f t="shared" si="2"/>
        <v>-3.8461538461538464E-2</v>
      </c>
      <c r="M49" s="35">
        <f t="shared" si="3"/>
        <v>1.7507002801120448E-2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7.0028011204481793E-4</v>
      </c>
      <c r="N52" s="162">
        <v>5</v>
      </c>
    </row>
    <row r="53" spans="1:14" ht="14.25" x14ac:dyDescent="0.15">
      <c r="A53" s="179" t="s">
        <v>178</v>
      </c>
      <c r="B53" s="22">
        <v>132</v>
      </c>
      <c r="C53" s="73">
        <v>147</v>
      </c>
      <c r="D53" s="22">
        <v>137</v>
      </c>
      <c r="E53" s="73">
        <v>152</v>
      </c>
      <c r="F53" s="77">
        <f t="shared" si="6"/>
        <v>-5</v>
      </c>
      <c r="G53" s="33">
        <f t="shared" si="6"/>
        <v>-5</v>
      </c>
      <c r="H53" s="186">
        <v>115</v>
      </c>
      <c r="I53" s="73">
        <v>123</v>
      </c>
      <c r="J53" s="21">
        <f t="shared" si="5"/>
        <v>17</v>
      </c>
      <c r="K53" s="34">
        <f t="shared" si="5"/>
        <v>24</v>
      </c>
      <c r="L53" s="161">
        <f t="shared" si="2"/>
        <v>0.1951219512195122</v>
      </c>
      <c r="M53" s="35">
        <f t="shared" si="3"/>
        <v>0.10294117647058823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2</v>
      </c>
      <c r="F54" s="77">
        <f t="shared" si="6"/>
        <v>0</v>
      </c>
      <c r="G54" s="33">
        <f t="shared" si="6"/>
        <v>-1</v>
      </c>
      <c r="H54" s="190">
        <v>1</v>
      </c>
      <c r="I54" s="189">
        <v>1</v>
      </c>
      <c r="J54" s="42">
        <f t="shared" si="5"/>
        <v>0</v>
      </c>
      <c r="K54" s="38">
        <f t="shared" si="5"/>
        <v>0</v>
      </c>
      <c r="L54" s="191">
        <f t="shared" si="2"/>
        <v>0</v>
      </c>
      <c r="M54" s="39">
        <f t="shared" si="3"/>
        <v>7.0028011204481793E-4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1150</v>
      </c>
      <c r="C55" s="75">
        <f>SUM(C4:C54)</f>
        <v>1428</v>
      </c>
      <c r="D55" s="43">
        <f>SUM(D4:D54)</f>
        <v>1172</v>
      </c>
      <c r="E55" s="75">
        <f>SUM(E4:E54)</f>
        <v>1456</v>
      </c>
      <c r="F55" s="44">
        <f t="shared" si="6"/>
        <v>-22</v>
      </c>
      <c r="G55" s="146">
        <f t="shared" si="6"/>
        <v>-28</v>
      </c>
      <c r="H55" s="43">
        <f>SUM(H4:H54)</f>
        <v>1085</v>
      </c>
      <c r="I55" s="43">
        <f>SUM(I4:I54)</f>
        <v>1333</v>
      </c>
      <c r="J55" s="44">
        <f t="shared" si="5"/>
        <v>65</v>
      </c>
      <c r="K55" s="45">
        <f t="shared" si="5"/>
        <v>95</v>
      </c>
      <c r="L55" s="194">
        <f t="shared" si="2"/>
        <v>7.1267816954238561E-2</v>
      </c>
      <c r="M55" s="195">
        <f t="shared" si="3"/>
        <v>1</v>
      </c>
      <c r="N55" s="7"/>
    </row>
    <row r="56" spans="1:14" ht="12.75" customHeight="1" x14ac:dyDescent="0.15">
      <c r="M56" s="196"/>
    </row>
  </sheetData>
  <mergeCells count="33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V3:AW3"/>
    <mergeCell ref="AJ3:AK3"/>
    <mergeCell ref="AL3:AM3"/>
    <mergeCell ref="AN3:AO3"/>
    <mergeCell ref="AP3:AQ3"/>
    <mergeCell ref="AR3:AS3"/>
    <mergeCell ref="AT3:AU3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4FE97-9FD5-4039-B268-FBBFD26383E1}">
  <sheetPr>
    <pageSetUpPr fitToPage="1"/>
  </sheetPr>
  <dimension ref="A1:AW56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201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45323</v>
      </c>
      <c r="C2" s="374"/>
      <c r="D2" s="373">
        <v>45292</v>
      </c>
      <c r="E2" s="374"/>
      <c r="F2" s="345" t="s">
        <v>3</v>
      </c>
      <c r="G2" s="346"/>
      <c r="H2" s="373">
        <v>44958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6.8681318681318687E-4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1.3736263736263737E-3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1173</v>
      </c>
      <c r="AJ5" s="164">
        <v>6</v>
      </c>
      <c r="AK5" s="164">
        <v>13</v>
      </c>
      <c r="AL5" s="163">
        <v>2</v>
      </c>
      <c r="AM5" s="163">
        <v>2</v>
      </c>
      <c r="AN5" s="164">
        <v>2</v>
      </c>
      <c r="AO5" s="164">
        <v>26</v>
      </c>
      <c r="AP5" s="163">
        <v>6</v>
      </c>
      <c r="AQ5" s="165">
        <v>236</v>
      </c>
      <c r="AR5" s="164">
        <v>2</v>
      </c>
      <c r="AS5" s="166">
        <v>4</v>
      </c>
      <c r="AT5" s="167">
        <f>AH5+AJ5+AL5+AN5+AP5+AR5</f>
        <v>36</v>
      </c>
      <c r="AU5" s="168">
        <f>AI5+AK5+AM5+AO5+AQ5+AS5+2</f>
        <v>1456</v>
      </c>
      <c r="AV5" s="169">
        <v>741</v>
      </c>
      <c r="AW5" s="170">
        <v>715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2.0604395604395605E-3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</v>
      </c>
      <c r="AI6" s="59">
        <f>AI5/AU5</f>
        <v>0.80563186813186816</v>
      </c>
      <c r="AJ6" s="60">
        <f>AJ5/AT5</f>
        <v>0.16666666666666666</v>
      </c>
      <c r="AK6" s="60">
        <f>AK5/AU5</f>
        <v>8.9285714285714281E-3</v>
      </c>
      <c r="AL6" s="59">
        <f>AL5/AT5</f>
        <v>5.5555555555555552E-2</v>
      </c>
      <c r="AM6" s="59">
        <f>AM5/AU5</f>
        <v>1.3736263736263737E-3</v>
      </c>
      <c r="AN6" s="60">
        <f>AN5/AT5</f>
        <v>5.5555555555555552E-2</v>
      </c>
      <c r="AO6" s="60">
        <f>AO5/AU5</f>
        <v>1.7857142857142856E-2</v>
      </c>
      <c r="AP6" s="59">
        <f>AP5/AT5</f>
        <v>0.16666666666666666</v>
      </c>
      <c r="AQ6" s="59">
        <f>AQ5/AU5</f>
        <v>0.16208791208791209</v>
      </c>
      <c r="AR6" s="60">
        <f>AR5/AT5</f>
        <v>5.5555555555555552E-2</v>
      </c>
      <c r="AS6" s="173">
        <f>AS5/AU5</f>
        <v>2.7472527472527475E-3</v>
      </c>
      <c r="AT6" s="174">
        <f>AH6+AJ6+AL6+AN6+AP6+AR6</f>
        <v>1</v>
      </c>
      <c r="AU6" s="175">
        <f>AI6+AK6+AM6+AO6+AQ6+AS6</f>
        <v>0.99862637362637363</v>
      </c>
      <c r="AV6" s="63">
        <f>AV5/AU5</f>
        <v>0.5089285714285714</v>
      </c>
      <c r="AW6" s="64">
        <f>AW5/AU5</f>
        <v>0.49107142857142855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1.3736263736263737E-3</v>
      </c>
      <c r="N7" s="162">
        <v>2</v>
      </c>
      <c r="Q7" s="177"/>
      <c r="R7" s="178" t="s">
        <v>116</v>
      </c>
      <c r="AG7" s="127"/>
      <c r="AH7" s="177"/>
      <c r="AI7" s="178" t="s">
        <v>136</v>
      </c>
    </row>
    <row r="8" spans="1:49" ht="14.25" x14ac:dyDescent="0.15">
      <c r="A8" s="179" t="s">
        <v>193</v>
      </c>
      <c r="B8" s="93">
        <v>1</v>
      </c>
      <c r="C8" s="73">
        <v>1</v>
      </c>
      <c r="D8" s="93">
        <v>1</v>
      </c>
      <c r="E8" s="73">
        <v>1</v>
      </c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1</v>
      </c>
      <c r="K8" s="34">
        <f t="shared" si="1"/>
        <v>1</v>
      </c>
      <c r="L8" s="161">
        <f t="shared" si="2"/>
        <v>0</v>
      </c>
      <c r="M8" s="35">
        <f t="shared" si="3"/>
        <v>6.8681318681318687E-4</v>
      </c>
      <c r="N8" s="162">
        <v>5</v>
      </c>
      <c r="Q8" s="177"/>
      <c r="R8" s="178"/>
      <c r="AH8" s="177"/>
      <c r="AI8" s="178" t="s">
        <v>116</v>
      </c>
    </row>
    <row r="9" spans="1:49" ht="14.25" x14ac:dyDescent="0.15">
      <c r="A9" s="179" t="s">
        <v>138</v>
      </c>
      <c r="B9" s="93">
        <v>133</v>
      </c>
      <c r="C9" s="73">
        <v>225</v>
      </c>
      <c r="D9" s="93">
        <v>132</v>
      </c>
      <c r="E9" s="73">
        <v>222</v>
      </c>
      <c r="F9" s="22">
        <f t="shared" si="0"/>
        <v>1</v>
      </c>
      <c r="G9" s="33">
        <f t="shared" si="0"/>
        <v>3</v>
      </c>
      <c r="H9" s="93">
        <v>118</v>
      </c>
      <c r="I9" s="73">
        <v>203</v>
      </c>
      <c r="J9" s="22">
        <f t="shared" si="1"/>
        <v>15</v>
      </c>
      <c r="K9" s="34">
        <f t="shared" si="1"/>
        <v>22</v>
      </c>
      <c r="L9" s="161">
        <f t="shared" si="2"/>
        <v>0.10837438423645321</v>
      </c>
      <c r="M9" s="35">
        <f t="shared" si="3"/>
        <v>0.15453296703296704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11</v>
      </c>
      <c r="C10" s="73">
        <v>11</v>
      </c>
      <c r="D10" s="22">
        <v>11</v>
      </c>
      <c r="E10" s="73">
        <v>11</v>
      </c>
      <c r="F10" s="22">
        <f t="shared" si="0"/>
        <v>0</v>
      </c>
      <c r="G10" s="33">
        <f t="shared" si="0"/>
        <v>0</v>
      </c>
      <c r="H10" s="22">
        <v>6</v>
      </c>
      <c r="I10" s="73">
        <v>6</v>
      </c>
      <c r="J10" s="22">
        <f t="shared" si="1"/>
        <v>5</v>
      </c>
      <c r="K10" s="34">
        <f t="shared" si="1"/>
        <v>5</v>
      </c>
      <c r="L10" s="161">
        <f t="shared" si="2"/>
        <v>0.83333333333333337</v>
      </c>
      <c r="M10" s="35">
        <f t="shared" si="3"/>
        <v>7.554945054945055E-3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10</v>
      </c>
      <c r="I11" s="73">
        <v>22</v>
      </c>
      <c r="J11" s="22">
        <f t="shared" si="1"/>
        <v>-1</v>
      </c>
      <c r="K11" s="34">
        <f t="shared" si="1"/>
        <v>1</v>
      </c>
      <c r="L11" s="161">
        <f t="shared" si="2"/>
        <v>4.5454545454545456E-2</v>
      </c>
      <c r="M11" s="35">
        <f t="shared" si="3"/>
        <v>1.5796703296703296E-2</v>
      </c>
      <c r="N11" s="162">
        <v>1</v>
      </c>
    </row>
    <row r="12" spans="1:49" ht="14.25" x14ac:dyDescent="0.15">
      <c r="A12" s="179" t="s">
        <v>141</v>
      </c>
      <c r="B12" s="93">
        <v>5</v>
      </c>
      <c r="C12" s="73">
        <v>5</v>
      </c>
      <c r="D12" s="93">
        <v>5</v>
      </c>
      <c r="E12" s="73">
        <v>5</v>
      </c>
      <c r="F12" s="22">
        <f t="shared" si="0"/>
        <v>0</v>
      </c>
      <c r="G12" s="33">
        <f t="shared" si="0"/>
        <v>0</v>
      </c>
      <c r="H12" s="93">
        <v>1</v>
      </c>
      <c r="I12" s="73">
        <v>1</v>
      </c>
      <c r="J12" s="22">
        <f t="shared" si="1"/>
        <v>4</v>
      </c>
      <c r="K12" s="34">
        <f t="shared" si="1"/>
        <v>4</v>
      </c>
      <c r="L12" s="161">
        <f t="shared" si="2"/>
        <v>4</v>
      </c>
      <c r="M12" s="35">
        <f t="shared" si="3"/>
        <v>3.434065934065934E-3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2</v>
      </c>
      <c r="I13" s="73">
        <v>2</v>
      </c>
      <c r="J13" s="22">
        <f t="shared" si="1"/>
        <v>-2</v>
      </c>
      <c r="K13" s="34">
        <f t="shared" si="1"/>
        <v>-2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6</v>
      </c>
      <c r="C14" s="73">
        <v>10</v>
      </c>
      <c r="D14" s="22">
        <v>6</v>
      </c>
      <c r="E14" s="73">
        <v>10</v>
      </c>
      <c r="F14" s="22">
        <f t="shared" si="0"/>
        <v>0</v>
      </c>
      <c r="G14" s="33">
        <f t="shared" si="0"/>
        <v>0</v>
      </c>
      <c r="H14" s="22">
        <v>4</v>
      </c>
      <c r="I14" s="73">
        <v>6</v>
      </c>
      <c r="J14" s="22">
        <f t="shared" si="1"/>
        <v>2</v>
      </c>
      <c r="K14" s="34">
        <f t="shared" si="1"/>
        <v>4</v>
      </c>
      <c r="L14" s="161">
        <f t="shared" si="2"/>
        <v>0.66666666666666663</v>
      </c>
      <c r="M14" s="35">
        <f t="shared" si="3"/>
        <v>6.868131868131868E-3</v>
      </c>
      <c r="N14" s="162">
        <v>1</v>
      </c>
    </row>
    <row r="15" spans="1:49" ht="14.25" x14ac:dyDescent="0.15">
      <c r="A15" s="179" t="s">
        <v>144</v>
      </c>
      <c r="B15" s="93">
        <v>194</v>
      </c>
      <c r="C15" s="73">
        <v>240</v>
      </c>
      <c r="D15" s="93">
        <v>198</v>
      </c>
      <c r="E15" s="73">
        <v>243</v>
      </c>
      <c r="F15" s="22">
        <f t="shared" si="0"/>
        <v>-4</v>
      </c>
      <c r="G15" s="33">
        <f t="shared" si="0"/>
        <v>-3</v>
      </c>
      <c r="H15" s="93">
        <v>188</v>
      </c>
      <c r="I15" s="73">
        <v>233</v>
      </c>
      <c r="J15" s="22">
        <f t="shared" si="1"/>
        <v>6</v>
      </c>
      <c r="K15" s="34">
        <f t="shared" si="1"/>
        <v>7</v>
      </c>
      <c r="L15" s="161">
        <f t="shared" si="2"/>
        <v>3.0042918454935622E-2</v>
      </c>
      <c r="M15" s="35">
        <f t="shared" si="3"/>
        <v>0.16483516483516483</v>
      </c>
      <c r="N15" s="162">
        <v>1</v>
      </c>
    </row>
    <row r="16" spans="1:49" ht="14.25" x14ac:dyDescent="0.15">
      <c r="A16" s="179" t="s">
        <v>73</v>
      </c>
      <c r="B16" s="93">
        <v>102</v>
      </c>
      <c r="C16" s="73">
        <v>106</v>
      </c>
      <c r="D16" s="93">
        <v>103</v>
      </c>
      <c r="E16" s="73">
        <v>107</v>
      </c>
      <c r="F16" s="22">
        <f t="shared" si="0"/>
        <v>-1</v>
      </c>
      <c r="G16" s="33">
        <f t="shared" si="0"/>
        <v>-1</v>
      </c>
      <c r="H16" s="93">
        <v>118</v>
      </c>
      <c r="I16" s="73">
        <v>122</v>
      </c>
      <c r="J16" s="22">
        <f t="shared" si="1"/>
        <v>-16</v>
      </c>
      <c r="K16" s="34">
        <f t="shared" si="1"/>
        <v>-16</v>
      </c>
      <c r="L16" s="161">
        <f t="shared" si="2"/>
        <v>-0.13114754098360656</v>
      </c>
      <c r="M16" s="35">
        <f t="shared" si="3"/>
        <v>7.2802197802197807E-2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6.8681318681318687E-4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1.3736263736263737E-3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6.8681318681318687E-4</v>
      </c>
      <c r="N21" s="162">
        <v>3</v>
      </c>
    </row>
    <row r="22" spans="1:14" ht="14.25" x14ac:dyDescent="0.15">
      <c r="A22" s="179" t="s">
        <v>150</v>
      </c>
      <c r="B22" s="93">
        <v>15</v>
      </c>
      <c r="C22" s="73">
        <v>15</v>
      </c>
      <c r="D22" s="93">
        <v>13</v>
      </c>
      <c r="E22" s="73">
        <v>13</v>
      </c>
      <c r="F22" s="37">
        <f t="shared" si="0"/>
        <v>2</v>
      </c>
      <c r="G22" s="33">
        <f t="shared" si="0"/>
        <v>2</v>
      </c>
      <c r="H22" s="93">
        <v>8</v>
      </c>
      <c r="I22" s="73">
        <v>8</v>
      </c>
      <c r="J22" s="37">
        <f t="shared" si="4"/>
        <v>7</v>
      </c>
      <c r="K22" s="38">
        <f t="shared" si="4"/>
        <v>7</v>
      </c>
      <c r="L22" s="161">
        <f t="shared" si="2"/>
        <v>0.875</v>
      </c>
      <c r="M22" s="39">
        <f t="shared" si="3"/>
        <v>1.0302197802197802E-2</v>
      </c>
      <c r="N22" s="162">
        <v>1</v>
      </c>
    </row>
    <row r="23" spans="1:14" ht="14.25" x14ac:dyDescent="0.15">
      <c r="A23" s="181" t="s">
        <v>151</v>
      </c>
      <c r="B23" s="22">
        <v>67</v>
      </c>
      <c r="C23" s="73">
        <v>67</v>
      </c>
      <c r="D23" s="22">
        <v>63</v>
      </c>
      <c r="E23" s="73">
        <v>63</v>
      </c>
      <c r="F23" s="37">
        <f t="shared" si="0"/>
        <v>4</v>
      </c>
      <c r="G23" s="40">
        <f t="shared" si="0"/>
        <v>4</v>
      </c>
      <c r="H23" s="22">
        <v>48</v>
      </c>
      <c r="I23" s="73">
        <v>48</v>
      </c>
      <c r="J23" s="37">
        <f t="shared" si="4"/>
        <v>19</v>
      </c>
      <c r="K23" s="38">
        <f t="shared" si="4"/>
        <v>19</v>
      </c>
      <c r="L23" s="161">
        <f t="shared" si="2"/>
        <v>0.39583333333333331</v>
      </c>
      <c r="M23" s="39">
        <f t="shared" si="3"/>
        <v>4.601648351648352E-2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6.8681318681318687E-4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6.8681318681318687E-4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3.434065934065934E-3</v>
      </c>
      <c r="N27" s="162">
        <v>1</v>
      </c>
    </row>
    <row r="28" spans="1:14" ht="14.25" x14ac:dyDescent="0.15">
      <c r="A28" s="179" t="s">
        <v>155</v>
      </c>
      <c r="B28" s="93">
        <v>109</v>
      </c>
      <c r="C28" s="109">
        <v>122</v>
      </c>
      <c r="D28" s="93">
        <v>108</v>
      </c>
      <c r="E28" s="109">
        <v>121</v>
      </c>
      <c r="F28" s="93">
        <f t="shared" si="0"/>
        <v>1</v>
      </c>
      <c r="G28" s="105">
        <f t="shared" si="0"/>
        <v>1</v>
      </c>
      <c r="H28" s="93">
        <v>104</v>
      </c>
      <c r="I28" s="109">
        <v>114</v>
      </c>
      <c r="J28" s="93">
        <f t="shared" si="4"/>
        <v>5</v>
      </c>
      <c r="K28" s="106">
        <f t="shared" si="4"/>
        <v>8</v>
      </c>
      <c r="L28" s="161">
        <f t="shared" si="2"/>
        <v>7.0175438596491224E-2</v>
      </c>
      <c r="M28" s="108">
        <f t="shared" si="3"/>
        <v>8.3791208791208785E-2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3.434065934065934E-3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6</v>
      </c>
      <c r="C32" s="73">
        <v>14</v>
      </c>
      <c r="D32" s="93">
        <v>7</v>
      </c>
      <c r="E32" s="73">
        <v>16</v>
      </c>
      <c r="F32" s="22">
        <f t="shared" si="0"/>
        <v>-1</v>
      </c>
      <c r="G32" s="33">
        <f t="shared" si="0"/>
        <v>-2</v>
      </c>
      <c r="H32" s="93">
        <v>5</v>
      </c>
      <c r="I32" s="73">
        <v>12</v>
      </c>
      <c r="J32" s="22">
        <f t="shared" ref="J32:K55" si="5">B32-H32</f>
        <v>1</v>
      </c>
      <c r="K32" s="34">
        <f t="shared" si="5"/>
        <v>2</v>
      </c>
      <c r="L32" s="161">
        <f t="shared" si="2"/>
        <v>0.16666666666666666</v>
      </c>
      <c r="M32" s="35">
        <f t="shared" si="3"/>
        <v>9.6153846153846159E-3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6.8681318681318687E-4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24</v>
      </c>
      <c r="C35" s="73">
        <v>37</v>
      </c>
      <c r="D35" s="93">
        <v>23</v>
      </c>
      <c r="E35" s="73">
        <v>36</v>
      </c>
      <c r="F35" s="22">
        <f t="shared" si="6"/>
        <v>1</v>
      </c>
      <c r="G35" s="36">
        <f t="shared" si="6"/>
        <v>1</v>
      </c>
      <c r="H35" s="93">
        <v>21</v>
      </c>
      <c r="I35" s="73">
        <v>31</v>
      </c>
      <c r="J35" s="22">
        <f t="shared" si="5"/>
        <v>3</v>
      </c>
      <c r="K35" s="34">
        <f t="shared" si="5"/>
        <v>6</v>
      </c>
      <c r="L35" s="161">
        <f t="shared" si="2"/>
        <v>0.19354838709677419</v>
      </c>
      <c r="M35" s="35">
        <f t="shared" si="3"/>
        <v>2.5412087912087912E-2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1</v>
      </c>
      <c r="E36" s="73">
        <v>5</v>
      </c>
      <c r="F36" s="22">
        <f t="shared" si="6"/>
        <v>-1</v>
      </c>
      <c r="G36" s="36">
        <f t="shared" si="6"/>
        <v>-1</v>
      </c>
      <c r="H36" s="93">
        <v>0</v>
      </c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2.7472527472527475E-3</v>
      </c>
      <c r="N36" s="162">
        <v>5</v>
      </c>
    </row>
    <row r="37" spans="1:14" ht="14.25" x14ac:dyDescent="0.15">
      <c r="A37" s="179" t="s">
        <v>164</v>
      </c>
      <c r="B37" s="22">
        <v>3</v>
      </c>
      <c r="C37" s="73">
        <v>3</v>
      </c>
      <c r="D37" s="22">
        <v>3</v>
      </c>
      <c r="E37" s="73">
        <v>3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2</v>
      </c>
      <c r="K37" s="34">
        <f t="shared" si="5"/>
        <v>2</v>
      </c>
      <c r="L37" s="161">
        <f t="shared" si="2"/>
        <v>2</v>
      </c>
      <c r="M37" s="35">
        <f t="shared" si="3"/>
        <v>2.0604395604395605E-3</v>
      </c>
      <c r="N37" s="162">
        <v>5</v>
      </c>
    </row>
    <row r="38" spans="1:14" ht="14.25" x14ac:dyDescent="0.15">
      <c r="A38" s="182" t="s">
        <v>165</v>
      </c>
      <c r="B38" s="93">
        <v>276</v>
      </c>
      <c r="C38" s="72">
        <v>336</v>
      </c>
      <c r="D38" s="93">
        <v>274</v>
      </c>
      <c r="E38" s="72">
        <v>334</v>
      </c>
      <c r="F38" s="22">
        <f t="shared" si="6"/>
        <v>2</v>
      </c>
      <c r="G38" s="36">
        <f t="shared" si="6"/>
        <v>2</v>
      </c>
      <c r="H38" s="93">
        <v>265</v>
      </c>
      <c r="I38" s="72">
        <v>316</v>
      </c>
      <c r="J38" s="22">
        <f t="shared" si="5"/>
        <v>11</v>
      </c>
      <c r="K38" s="34">
        <f t="shared" si="5"/>
        <v>20</v>
      </c>
      <c r="L38" s="161">
        <f t="shared" si="2"/>
        <v>6.3291139240506333E-2</v>
      </c>
      <c r="M38" s="35">
        <f t="shared" si="3"/>
        <v>0.23076923076923078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6.8681318681318687E-4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6.8681318681318687E-4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21</v>
      </c>
      <c r="C46" s="72">
        <v>23</v>
      </c>
      <c r="D46" s="22">
        <v>22</v>
      </c>
      <c r="E46" s="72">
        <v>24</v>
      </c>
      <c r="F46" s="77">
        <f t="shared" si="6"/>
        <v>-1</v>
      </c>
      <c r="G46" s="33">
        <f t="shared" si="6"/>
        <v>-1</v>
      </c>
      <c r="H46" s="22">
        <v>23</v>
      </c>
      <c r="I46" s="72">
        <v>24</v>
      </c>
      <c r="J46" s="22">
        <f t="shared" si="5"/>
        <v>-2</v>
      </c>
      <c r="K46" s="34">
        <f t="shared" si="5"/>
        <v>-1</v>
      </c>
      <c r="L46" s="161">
        <f t="shared" si="2"/>
        <v>-4.1666666666666664E-2</v>
      </c>
      <c r="M46" s="35">
        <f t="shared" si="3"/>
        <v>1.5796703296703296E-2</v>
      </c>
      <c r="N46" s="162">
        <v>1</v>
      </c>
    </row>
    <row r="47" spans="1:14" ht="14.25" x14ac:dyDescent="0.15">
      <c r="A47" s="184" t="s">
        <v>173</v>
      </c>
      <c r="B47" s="22">
        <v>1</v>
      </c>
      <c r="C47" s="72">
        <v>1</v>
      </c>
      <c r="D47" s="22">
        <v>1</v>
      </c>
      <c r="E47" s="72">
        <v>1</v>
      </c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1</v>
      </c>
      <c r="K47" s="34">
        <f t="shared" si="5"/>
        <v>1</v>
      </c>
      <c r="L47" s="161">
        <f t="shared" si="2"/>
        <v>0</v>
      </c>
      <c r="M47" s="35">
        <f t="shared" si="3"/>
        <v>6.8681318681318687E-4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6</v>
      </c>
      <c r="I48" s="73">
        <v>6</v>
      </c>
      <c r="J48" s="21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4.120879120879121E-3</v>
      </c>
      <c r="N48" s="162">
        <v>2</v>
      </c>
    </row>
    <row r="49" spans="1:14" ht="14.25" x14ac:dyDescent="0.15">
      <c r="A49" s="179" t="s">
        <v>175</v>
      </c>
      <c r="B49" s="22">
        <v>18</v>
      </c>
      <c r="C49" s="73">
        <v>25</v>
      </c>
      <c r="D49" s="22">
        <v>17</v>
      </c>
      <c r="E49" s="73">
        <v>24</v>
      </c>
      <c r="F49" s="77">
        <f t="shared" si="6"/>
        <v>1</v>
      </c>
      <c r="G49" s="33">
        <f t="shared" si="6"/>
        <v>1</v>
      </c>
      <c r="H49" s="185">
        <v>20</v>
      </c>
      <c r="I49" s="73">
        <v>26</v>
      </c>
      <c r="J49" s="21">
        <f t="shared" si="5"/>
        <v>-2</v>
      </c>
      <c r="K49" s="34">
        <f t="shared" si="5"/>
        <v>-1</v>
      </c>
      <c r="L49" s="161">
        <f t="shared" si="2"/>
        <v>-3.8461538461538464E-2</v>
      </c>
      <c r="M49" s="35">
        <f t="shared" si="3"/>
        <v>1.7170329670329672E-2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6.8681318681318687E-4</v>
      </c>
      <c r="N52" s="162">
        <v>5</v>
      </c>
    </row>
    <row r="53" spans="1:14" ht="14.25" x14ac:dyDescent="0.15">
      <c r="A53" s="179" t="s">
        <v>178</v>
      </c>
      <c r="B53" s="22">
        <v>137</v>
      </c>
      <c r="C53" s="73">
        <v>152</v>
      </c>
      <c r="D53" s="22">
        <v>142</v>
      </c>
      <c r="E53" s="73">
        <v>155</v>
      </c>
      <c r="F53" s="77">
        <f t="shared" si="6"/>
        <v>-5</v>
      </c>
      <c r="G53" s="33">
        <f t="shared" si="6"/>
        <v>-3</v>
      </c>
      <c r="H53" s="186">
        <v>114</v>
      </c>
      <c r="I53" s="73">
        <v>122</v>
      </c>
      <c r="J53" s="21">
        <f t="shared" si="5"/>
        <v>23</v>
      </c>
      <c r="K53" s="34">
        <f t="shared" si="5"/>
        <v>30</v>
      </c>
      <c r="L53" s="161">
        <f t="shared" si="2"/>
        <v>0.24590163934426229</v>
      </c>
      <c r="M53" s="35">
        <f t="shared" si="3"/>
        <v>0.1043956043956044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2</v>
      </c>
      <c r="D54" s="42">
        <v>1</v>
      </c>
      <c r="E54" s="189">
        <v>2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1</v>
      </c>
      <c r="L54" s="191">
        <f t="shared" si="2"/>
        <v>1</v>
      </c>
      <c r="M54" s="39">
        <f t="shared" si="3"/>
        <v>1.3736263736263737E-3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1172</v>
      </c>
      <c r="C55" s="75">
        <f>SUM(C4:C54)</f>
        <v>1456</v>
      </c>
      <c r="D55" s="43">
        <f>SUM(D4:D54)</f>
        <v>1173</v>
      </c>
      <c r="E55" s="75">
        <f>SUM(E4:E54)</f>
        <v>1453</v>
      </c>
      <c r="F55" s="44">
        <f t="shared" si="6"/>
        <v>-1</v>
      </c>
      <c r="G55" s="146">
        <f t="shared" si="6"/>
        <v>3</v>
      </c>
      <c r="H55" s="43">
        <f>SUM(H4:H54)</f>
        <v>1094</v>
      </c>
      <c r="I55" s="43">
        <f>SUM(I4:I54)</f>
        <v>1340</v>
      </c>
      <c r="J55" s="44">
        <f t="shared" si="5"/>
        <v>78</v>
      </c>
      <c r="K55" s="45">
        <f t="shared" si="5"/>
        <v>116</v>
      </c>
      <c r="L55" s="194">
        <f t="shared" si="2"/>
        <v>8.6567164179104483E-2</v>
      </c>
      <c r="M55" s="195">
        <f t="shared" si="3"/>
        <v>1</v>
      </c>
      <c r="N55" s="7"/>
    </row>
    <row r="56" spans="1:14" ht="12.75" customHeight="1" x14ac:dyDescent="0.15">
      <c r="M56" s="196"/>
    </row>
  </sheetData>
  <mergeCells count="33">
    <mergeCell ref="AV3:AW3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BA77-F985-4F9A-952D-F43AE27A8D98}">
  <sheetPr>
    <pageSetUpPr fitToPage="1"/>
  </sheetPr>
  <dimension ref="A1:AW56"/>
  <sheetViews>
    <sheetView topLeftCell="A37" workbookViewId="0">
      <selection activeCell="AV5" sqref="AV5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200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45292</v>
      </c>
      <c r="C2" s="374"/>
      <c r="D2" s="373">
        <v>45261</v>
      </c>
      <c r="E2" s="374"/>
      <c r="F2" s="345" t="s">
        <v>3</v>
      </c>
      <c r="G2" s="346"/>
      <c r="H2" s="373">
        <v>44927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6" si="3">C4/$C$55</f>
        <v>6.8823124569855469E-4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1.3764624913971094E-3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1173</v>
      </c>
      <c r="AJ5" s="164">
        <v>6</v>
      </c>
      <c r="AK5" s="164">
        <v>13</v>
      </c>
      <c r="AL5" s="163">
        <v>2</v>
      </c>
      <c r="AM5" s="163">
        <v>2</v>
      </c>
      <c r="AN5" s="164">
        <v>2</v>
      </c>
      <c r="AO5" s="164">
        <v>25</v>
      </c>
      <c r="AP5" s="163">
        <v>6</v>
      </c>
      <c r="AQ5" s="165">
        <v>234</v>
      </c>
      <c r="AR5" s="164">
        <v>2</v>
      </c>
      <c r="AS5" s="166">
        <v>4</v>
      </c>
      <c r="AT5" s="167">
        <f>AH5+AJ5+AL5+AN5+AP5+AR5</f>
        <v>36</v>
      </c>
      <c r="AU5" s="168">
        <f>AI5+AK5+AM5+AO5+AQ5+AS5+2</f>
        <v>1453</v>
      </c>
      <c r="AV5" s="169">
        <v>732</v>
      </c>
      <c r="AW5" s="170">
        <v>721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2.0646937370956643E-3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</v>
      </c>
      <c r="AI6" s="59">
        <f>AI5/AU5</f>
        <v>0.80729525120440471</v>
      </c>
      <c r="AJ6" s="60">
        <f>AJ5/AT5</f>
        <v>0.16666666666666666</v>
      </c>
      <c r="AK6" s="60">
        <f>AK5/AU5</f>
        <v>8.9470061940812116E-3</v>
      </c>
      <c r="AL6" s="59">
        <f>AL5/AT5</f>
        <v>5.5555555555555552E-2</v>
      </c>
      <c r="AM6" s="59">
        <f>AM5/AU5</f>
        <v>1.3764624913971094E-3</v>
      </c>
      <c r="AN6" s="60">
        <f>AN5/AT5</f>
        <v>5.5555555555555552E-2</v>
      </c>
      <c r="AO6" s="60">
        <f>AO5/AU5</f>
        <v>1.7205781142463867E-2</v>
      </c>
      <c r="AP6" s="59">
        <f>AP5/AT5</f>
        <v>0.16666666666666666</v>
      </c>
      <c r="AQ6" s="59">
        <f>AQ5/AU5</f>
        <v>0.16104611149346179</v>
      </c>
      <c r="AR6" s="60">
        <f>AR5/AT5</f>
        <v>5.5555555555555552E-2</v>
      </c>
      <c r="AS6" s="173">
        <f>AS5/AU5</f>
        <v>2.7529249827942187E-3</v>
      </c>
      <c r="AT6" s="174">
        <f>AH6+AJ6+AL6+AN6+AP6+AR6</f>
        <v>1</v>
      </c>
      <c r="AU6" s="175">
        <f>AI6+AK6+AM6+AO6+AQ6+AS6</f>
        <v>0.99862353750860289</v>
      </c>
      <c r="AV6" s="63">
        <f>AV5/AU5</f>
        <v>0.50378527185134203</v>
      </c>
      <c r="AW6" s="64">
        <f>AW5/AU5</f>
        <v>0.49621472814865797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1.3764624913971094E-3</v>
      </c>
      <c r="N7" s="162">
        <v>2</v>
      </c>
      <c r="Q7" s="177"/>
      <c r="R7" s="178" t="s">
        <v>116</v>
      </c>
      <c r="AG7" s="127"/>
      <c r="AH7" s="177"/>
      <c r="AI7" s="178" t="s">
        <v>136</v>
      </c>
    </row>
    <row r="8" spans="1:49" ht="14.25" x14ac:dyDescent="0.15">
      <c r="A8" s="179" t="s">
        <v>193</v>
      </c>
      <c r="B8" s="93">
        <v>1</v>
      </c>
      <c r="C8" s="73">
        <v>1</v>
      </c>
      <c r="D8" s="93">
        <v>1</v>
      </c>
      <c r="E8" s="73">
        <v>1</v>
      </c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1</v>
      </c>
      <c r="K8" s="34">
        <f t="shared" si="1"/>
        <v>1</v>
      </c>
      <c r="L8" s="161">
        <f t="shared" si="2"/>
        <v>0</v>
      </c>
      <c r="M8" s="35">
        <f t="shared" si="3"/>
        <v>6.8823124569855469E-4</v>
      </c>
      <c r="N8" s="162">
        <v>5</v>
      </c>
      <c r="Q8" s="177"/>
      <c r="R8" s="178"/>
      <c r="AH8" s="177"/>
      <c r="AI8" s="178" t="s">
        <v>116</v>
      </c>
    </row>
    <row r="9" spans="1:49" ht="14.25" x14ac:dyDescent="0.15">
      <c r="A9" s="179" t="s">
        <v>138</v>
      </c>
      <c r="B9" s="93">
        <v>132</v>
      </c>
      <c r="C9" s="73">
        <v>222</v>
      </c>
      <c r="D9" s="93">
        <v>132</v>
      </c>
      <c r="E9" s="73">
        <v>222</v>
      </c>
      <c r="F9" s="22">
        <f t="shared" si="0"/>
        <v>0</v>
      </c>
      <c r="G9" s="33">
        <f t="shared" si="0"/>
        <v>0</v>
      </c>
      <c r="H9" s="93">
        <v>120</v>
      </c>
      <c r="I9" s="73">
        <v>206</v>
      </c>
      <c r="J9" s="22">
        <f t="shared" si="1"/>
        <v>12</v>
      </c>
      <c r="K9" s="34">
        <f t="shared" si="1"/>
        <v>16</v>
      </c>
      <c r="L9" s="161">
        <f t="shared" si="2"/>
        <v>7.7669902912621352E-2</v>
      </c>
      <c r="M9" s="35">
        <f t="shared" si="3"/>
        <v>0.15278733654507914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11</v>
      </c>
      <c r="C10" s="73">
        <v>11</v>
      </c>
      <c r="D10" s="22">
        <v>10</v>
      </c>
      <c r="E10" s="73">
        <v>10</v>
      </c>
      <c r="F10" s="22">
        <f t="shared" si="0"/>
        <v>1</v>
      </c>
      <c r="G10" s="33">
        <f t="shared" si="0"/>
        <v>1</v>
      </c>
      <c r="H10" s="22">
        <v>6</v>
      </c>
      <c r="I10" s="73">
        <v>6</v>
      </c>
      <c r="J10" s="22">
        <f t="shared" si="1"/>
        <v>5</v>
      </c>
      <c r="K10" s="34">
        <f t="shared" si="1"/>
        <v>5</v>
      </c>
      <c r="L10" s="161">
        <f t="shared" si="2"/>
        <v>0.83333333333333337</v>
      </c>
      <c r="M10" s="35">
        <f t="shared" si="3"/>
        <v>7.5705437026841018E-3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10</v>
      </c>
      <c r="I11" s="73">
        <v>22</v>
      </c>
      <c r="J11" s="22">
        <f t="shared" si="1"/>
        <v>-1</v>
      </c>
      <c r="K11" s="34">
        <f t="shared" si="1"/>
        <v>1</v>
      </c>
      <c r="L11" s="161">
        <f t="shared" si="2"/>
        <v>4.5454545454545456E-2</v>
      </c>
      <c r="M11" s="35">
        <f t="shared" si="3"/>
        <v>1.5829318651066758E-2</v>
      </c>
      <c r="N11" s="162">
        <v>1</v>
      </c>
    </row>
    <row r="12" spans="1:49" ht="14.25" x14ac:dyDescent="0.15">
      <c r="A12" s="179" t="s">
        <v>141</v>
      </c>
      <c r="B12" s="93">
        <v>5</v>
      </c>
      <c r="C12" s="73">
        <v>5</v>
      </c>
      <c r="D12" s="93">
        <v>4</v>
      </c>
      <c r="E12" s="73">
        <v>4</v>
      </c>
      <c r="F12" s="22">
        <f t="shared" si="0"/>
        <v>1</v>
      </c>
      <c r="G12" s="33">
        <f t="shared" si="0"/>
        <v>1</v>
      </c>
      <c r="H12" s="93">
        <v>1</v>
      </c>
      <c r="I12" s="73">
        <v>1</v>
      </c>
      <c r="J12" s="22">
        <f t="shared" si="1"/>
        <v>4</v>
      </c>
      <c r="K12" s="34">
        <f t="shared" si="1"/>
        <v>4</v>
      </c>
      <c r="L12" s="161">
        <f t="shared" si="2"/>
        <v>4</v>
      </c>
      <c r="M12" s="35">
        <f t="shared" si="3"/>
        <v>3.4411562284927736E-3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2</v>
      </c>
      <c r="I13" s="73">
        <v>2</v>
      </c>
      <c r="J13" s="22">
        <f t="shared" si="1"/>
        <v>-2</v>
      </c>
      <c r="K13" s="34">
        <f t="shared" si="1"/>
        <v>-2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6</v>
      </c>
      <c r="C14" s="73">
        <v>10</v>
      </c>
      <c r="D14" s="22">
        <v>6</v>
      </c>
      <c r="E14" s="73">
        <v>10</v>
      </c>
      <c r="F14" s="22">
        <f t="shared" si="0"/>
        <v>0</v>
      </c>
      <c r="G14" s="33">
        <f t="shared" si="0"/>
        <v>0</v>
      </c>
      <c r="H14" s="22">
        <v>4</v>
      </c>
      <c r="I14" s="73">
        <v>6</v>
      </c>
      <c r="J14" s="22">
        <f t="shared" si="1"/>
        <v>2</v>
      </c>
      <c r="K14" s="34">
        <f t="shared" si="1"/>
        <v>4</v>
      </c>
      <c r="L14" s="161">
        <f t="shared" si="2"/>
        <v>0.66666666666666663</v>
      </c>
      <c r="M14" s="35">
        <f t="shared" si="3"/>
        <v>6.8823124569855473E-3</v>
      </c>
      <c r="N14" s="162">
        <v>1</v>
      </c>
    </row>
    <row r="15" spans="1:49" ht="14.25" x14ac:dyDescent="0.15">
      <c r="A15" s="179" t="s">
        <v>144</v>
      </c>
      <c r="B15" s="93">
        <v>198</v>
      </c>
      <c r="C15" s="73">
        <v>243</v>
      </c>
      <c r="D15" s="93">
        <v>199</v>
      </c>
      <c r="E15" s="73">
        <v>244</v>
      </c>
      <c r="F15" s="22">
        <f t="shared" si="0"/>
        <v>-1</v>
      </c>
      <c r="G15" s="33">
        <f t="shared" si="0"/>
        <v>-1</v>
      </c>
      <c r="H15" s="93">
        <v>189</v>
      </c>
      <c r="I15" s="73">
        <v>232</v>
      </c>
      <c r="J15" s="22">
        <f t="shared" si="1"/>
        <v>9</v>
      </c>
      <c r="K15" s="34">
        <f t="shared" si="1"/>
        <v>11</v>
      </c>
      <c r="L15" s="161">
        <f t="shared" si="2"/>
        <v>4.7413793103448273E-2</v>
      </c>
      <c r="M15" s="35">
        <f t="shared" si="3"/>
        <v>0.1672401927047488</v>
      </c>
      <c r="N15" s="162">
        <v>1</v>
      </c>
    </row>
    <row r="16" spans="1:49" ht="14.25" x14ac:dyDescent="0.15">
      <c r="A16" s="179" t="s">
        <v>73</v>
      </c>
      <c r="B16" s="93">
        <v>103</v>
      </c>
      <c r="C16" s="73">
        <v>107</v>
      </c>
      <c r="D16" s="93">
        <v>104</v>
      </c>
      <c r="E16" s="73">
        <v>108</v>
      </c>
      <c r="F16" s="22">
        <f t="shared" si="0"/>
        <v>-1</v>
      </c>
      <c r="G16" s="33">
        <f t="shared" si="0"/>
        <v>-1</v>
      </c>
      <c r="H16" s="93">
        <v>119</v>
      </c>
      <c r="I16" s="73">
        <v>123</v>
      </c>
      <c r="J16" s="22">
        <f t="shared" si="1"/>
        <v>-16</v>
      </c>
      <c r="K16" s="34">
        <f t="shared" si="1"/>
        <v>-16</v>
      </c>
      <c r="L16" s="161">
        <f t="shared" si="2"/>
        <v>-0.13008130081300814</v>
      </c>
      <c r="M16" s="35">
        <f t="shared" si="3"/>
        <v>7.3640743289745361E-2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6.8823124569855469E-4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1.3764624913971094E-3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6.8823124569855469E-4</v>
      </c>
      <c r="N21" s="162">
        <v>3</v>
      </c>
    </row>
    <row r="22" spans="1:14" ht="14.25" x14ac:dyDescent="0.15">
      <c r="A22" s="179" t="s">
        <v>150</v>
      </c>
      <c r="B22" s="93">
        <v>13</v>
      </c>
      <c r="C22" s="73">
        <v>13</v>
      </c>
      <c r="D22" s="93">
        <v>13</v>
      </c>
      <c r="E22" s="73">
        <v>13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37">
        <f t="shared" si="4"/>
        <v>5</v>
      </c>
      <c r="K22" s="38">
        <f t="shared" si="4"/>
        <v>5</v>
      </c>
      <c r="L22" s="161">
        <f t="shared" si="2"/>
        <v>0.625</v>
      </c>
      <c r="M22" s="39">
        <f t="shared" si="3"/>
        <v>8.9470061940812116E-3</v>
      </c>
      <c r="N22" s="162">
        <v>1</v>
      </c>
    </row>
    <row r="23" spans="1:14" ht="14.25" x14ac:dyDescent="0.15">
      <c r="A23" s="181" t="s">
        <v>151</v>
      </c>
      <c r="B23" s="22">
        <v>63</v>
      </c>
      <c r="C23" s="73">
        <v>63</v>
      </c>
      <c r="D23" s="22">
        <v>62</v>
      </c>
      <c r="E23" s="73">
        <v>62</v>
      </c>
      <c r="F23" s="37">
        <f t="shared" si="0"/>
        <v>1</v>
      </c>
      <c r="G23" s="40">
        <f t="shared" si="0"/>
        <v>1</v>
      </c>
      <c r="H23" s="22">
        <v>50</v>
      </c>
      <c r="I23" s="73">
        <v>50</v>
      </c>
      <c r="J23" s="37">
        <f t="shared" si="4"/>
        <v>13</v>
      </c>
      <c r="K23" s="38">
        <f t="shared" si="4"/>
        <v>13</v>
      </c>
      <c r="L23" s="161">
        <f t="shared" si="2"/>
        <v>0.26</v>
      </c>
      <c r="M23" s="39">
        <f t="shared" si="3"/>
        <v>4.3358568479008944E-2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6.8823124569855469E-4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6.8823124569855469E-4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3.4411562284927736E-3</v>
      </c>
      <c r="N27" s="162">
        <v>1</v>
      </c>
    </row>
    <row r="28" spans="1:14" ht="14.25" x14ac:dyDescent="0.15">
      <c r="A28" s="179" t="s">
        <v>155</v>
      </c>
      <c r="B28" s="93">
        <v>108</v>
      </c>
      <c r="C28" s="109">
        <v>121</v>
      </c>
      <c r="D28" s="93">
        <v>109</v>
      </c>
      <c r="E28" s="109">
        <v>122</v>
      </c>
      <c r="F28" s="93">
        <f t="shared" si="0"/>
        <v>-1</v>
      </c>
      <c r="G28" s="105">
        <f t="shared" si="0"/>
        <v>-1</v>
      </c>
      <c r="H28" s="93">
        <v>106</v>
      </c>
      <c r="I28" s="109">
        <v>116</v>
      </c>
      <c r="J28" s="93">
        <f t="shared" si="4"/>
        <v>2</v>
      </c>
      <c r="K28" s="106">
        <f t="shared" si="4"/>
        <v>5</v>
      </c>
      <c r="L28" s="161">
        <f t="shared" si="2"/>
        <v>4.3103448275862072E-2</v>
      </c>
      <c r="M28" s="108">
        <f t="shared" si="3"/>
        <v>8.327598072952512E-2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3.4411562284927736E-3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7</v>
      </c>
      <c r="C32" s="73">
        <v>16</v>
      </c>
      <c r="D32" s="93">
        <v>7</v>
      </c>
      <c r="E32" s="73">
        <v>16</v>
      </c>
      <c r="F32" s="22">
        <f t="shared" si="0"/>
        <v>0</v>
      </c>
      <c r="G32" s="33">
        <f t="shared" si="0"/>
        <v>0</v>
      </c>
      <c r="H32" s="93">
        <v>5</v>
      </c>
      <c r="I32" s="73">
        <v>12</v>
      </c>
      <c r="J32" s="22">
        <f t="shared" ref="J32:K55" si="5">B32-H32</f>
        <v>2</v>
      </c>
      <c r="K32" s="34">
        <f t="shared" si="5"/>
        <v>4</v>
      </c>
      <c r="L32" s="161">
        <f t="shared" si="2"/>
        <v>0.33333333333333331</v>
      </c>
      <c r="M32" s="35">
        <f t="shared" si="3"/>
        <v>1.1011699931176875E-2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6.8823124569855469E-4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23</v>
      </c>
      <c r="C35" s="73">
        <v>36</v>
      </c>
      <c r="D35" s="93">
        <v>22</v>
      </c>
      <c r="E35" s="73">
        <v>36</v>
      </c>
      <c r="F35" s="22">
        <f t="shared" si="6"/>
        <v>1</v>
      </c>
      <c r="G35" s="36">
        <f t="shared" si="6"/>
        <v>0</v>
      </c>
      <c r="H35" s="93">
        <v>21</v>
      </c>
      <c r="I35" s="73">
        <v>31</v>
      </c>
      <c r="J35" s="22">
        <f t="shared" si="5"/>
        <v>2</v>
      </c>
      <c r="K35" s="34">
        <f t="shared" si="5"/>
        <v>5</v>
      </c>
      <c r="L35" s="161">
        <f t="shared" si="2"/>
        <v>0.16129032258064516</v>
      </c>
      <c r="M35" s="35">
        <f t="shared" si="3"/>
        <v>2.4776324845147971E-2</v>
      </c>
      <c r="N35" s="162">
        <v>1</v>
      </c>
    </row>
    <row r="36" spans="1:14" ht="14.25" x14ac:dyDescent="0.15">
      <c r="A36" s="179" t="s">
        <v>163</v>
      </c>
      <c r="B36" s="93">
        <v>1</v>
      </c>
      <c r="C36" s="73">
        <v>5</v>
      </c>
      <c r="D36" s="93">
        <v>1</v>
      </c>
      <c r="E36" s="73">
        <v>5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1</v>
      </c>
      <c r="K36" s="34">
        <f t="shared" si="5"/>
        <v>1</v>
      </c>
      <c r="L36" s="161">
        <f t="shared" si="2"/>
        <v>0.25</v>
      </c>
      <c r="M36" s="35">
        <f t="shared" si="3"/>
        <v>3.4411562284927736E-3</v>
      </c>
      <c r="N36" s="162">
        <v>5</v>
      </c>
    </row>
    <row r="37" spans="1:14" ht="14.25" x14ac:dyDescent="0.15">
      <c r="A37" s="179" t="s">
        <v>164</v>
      </c>
      <c r="B37" s="22">
        <v>3</v>
      </c>
      <c r="C37" s="73">
        <v>3</v>
      </c>
      <c r="D37" s="22">
        <v>3</v>
      </c>
      <c r="E37" s="73">
        <v>3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2</v>
      </c>
      <c r="K37" s="34">
        <f t="shared" si="5"/>
        <v>2</v>
      </c>
      <c r="L37" s="161">
        <f t="shared" si="2"/>
        <v>2</v>
      </c>
      <c r="M37" s="35">
        <f t="shared" si="3"/>
        <v>2.0646937370956643E-3</v>
      </c>
      <c r="N37" s="162">
        <v>5</v>
      </c>
    </row>
    <row r="38" spans="1:14" ht="14.25" x14ac:dyDescent="0.15">
      <c r="A38" s="182" t="s">
        <v>165</v>
      </c>
      <c r="B38" s="93">
        <v>274</v>
      </c>
      <c r="C38" s="72">
        <v>334</v>
      </c>
      <c r="D38" s="93">
        <v>274</v>
      </c>
      <c r="E38" s="72">
        <v>334</v>
      </c>
      <c r="F38" s="22">
        <f t="shared" si="6"/>
        <v>0</v>
      </c>
      <c r="G38" s="36">
        <f t="shared" si="6"/>
        <v>0</v>
      </c>
      <c r="H38" s="93">
        <v>265</v>
      </c>
      <c r="I38" s="72">
        <v>316</v>
      </c>
      <c r="J38" s="22">
        <f t="shared" si="5"/>
        <v>9</v>
      </c>
      <c r="K38" s="34">
        <f t="shared" si="5"/>
        <v>18</v>
      </c>
      <c r="L38" s="161">
        <f t="shared" si="2"/>
        <v>5.6962025316455694E-2</v>
      </c>
      <c r="M38" s="35">
        <f t="shared" si="3"/>
        <v>0.22986923606331727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6.8823124569855469E-4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6.8823124569855469E-4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24</v>
      </c>
      <c r="D46" s="22">
        <v>22</v>
      </c>
      <c r="E46" s="72">
        <v>24</v>
      </c>
      <c r="F46" s="77">
        <f t="shared" si="6"/>
        <v>0</v>
      </c>
      <c r="G46" s="33">
        <f t="shared" si="6"/>
        <v>0</v>
      </c>
      <c r="H46" s="22">
        <v>23</v>
      </c>
      <c r="I46" s="72">
        <v>24</v>
      </c>
      <c r="J46" s="22">
        <f t="shared" si="5"/>
        <v>-1</v>
      </c>
      <c r="K46" s="34">
        <f t="shared" si="5"/>
        <v>0</v>
      </c>
      <c r="L46" s="161">
        <f t="shared" si="2"/>
        <v>0</v>
      </c>
      <c r="M46" s="35">
        <f t="shared" si="3"/>
        <v>1.6517549896765314E-2</v>
      </c>
      <c r="N46" s="162">
        <v>1</v>
      </c>
    </row>
    <row r="47" spans="1:14" ht="14.25" x14ac:dyDescent="0.15">
      <c r="A47" s="184" t="s">
        <v>173</v>
      </c>
      <c r="B47" s="22">
        <v>1</v>
      </c>
      <c r="C47" s="72">
        <v>1</v>
      </c>
      <c r="D47" s="22">
        <v>1</v>
      </c>
      <c r="E47" s="72">
        <v>1</v>
      </c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1</v>
      </c>
      <c r="K47" s="34">
        <f t="shared" si="5"/>
        <v>1</v>
      </c>
      <c r="L47" s="161">
        <f t="shared" si="2"/>
        <v>0</v>
      </c>
      <c r="M47" s="35">
        <f t="shared" si="3"/>
        <v>6.8823124569855469E-4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7</v>
      </c>
      <c r="E48" s="73">
        <v>7</v>
      </c>
      <c r="F48" s="77">
        <f t="shared" si="6"/>
        <v>-1</v>
      </c>
      <c r="G48" s="33">
        <f t="shared" si="6"/>
        <v>-1</v>
      </c>
      <c r="H48" s="22">
        <v>6</v>
      </c>
      <c r="I48" s="73">
        <v>6</v>
      </c>
      <c r="J48" s="21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4.1293874741913286E-3</v>
      </c>
      <c r="N48" s="162">
        <v>2</v>
      </c>
    </row>
    <row r="49" spans="1:14" ht="14.25" x14ac:dyDescent="0.15">
      <c r="A49" s="179" t="s">
        <v>175</v>
      </c>
      <c r="B49" s="22">
        <v>17</v>
      </c>
      <c r="C49" s="73">
        <v>24</v>
      </c>
      <c r="D49" s="22">
        <v>17</v>
      </c>
      <c r="E49" s="73">
        <v>24</v>
      </c>
      <c r="F49" s="77">
        <f t="shared" si="6"/>
        <v>0</v>
      </c>
      <c r="G49" s="33">
        <f t="shared" si="6"/>
        <v>0</v>
      </c>
      <c r="H49" s="185">
        <v>20</v>
      </c>
      <c r="I49" s="73">
        <v>26</v>
      </c>
      <c r="J49" s="21">
        <f t="shared" si="5"/>
        <v>-3</v>
      </c>
      <c r="K49" s="34">
        <f t="shared" si="5"/>
        <v>-2</v>
      </c>
      <c r="L49" s="161">
        <f t="shared" si="2"/>
        <v>-7.6923076923076927E-2</v>
      </c>
      <c r="M49" s="35">
        <f t="shared" si="3"/>
        <v>1.6517549896765314E-2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6.8823124569855469E-4</v>
      </c>
      <c r="N52" s="162">
        <v>5</v>
      </c>
    </row>
    <row r="53" spans="1:14" ht="14.25" x14ac:dyDescent="0.15">
      <c r="A53" s="179" t="s">
        <v>178</v>
      </c>
      <c r="B53" s="22">
        <v>142</v>
      </c>
      <c r="C53" s="73">
        <v>155</v>
      </c>
      <c r="D53" s="22">
        <v>139</v>
      </c>
      <c r="E53" s="73">
        <v>153</v>
      </c>
      <c r="F53" s="77">
        <f t="shared" si="6"/>
        <v>3</v>
      </c>
      <c r="G53" s="33">
        <f t="shared" si="6"/>
        <v>2</v>
      </c>
      <c r="H53" s="186">
        <v>118</v>
      </c>
      <c r="I53" s="73">
        <v>126</v>
      </c>
      <c r="J53" s="21">
        <f t="shared" si="5"/>
        <v>24</v>
      </c>
      <c r="K53" s="34">
        <f t="shared" si="5"/>
        <v>29</v>
      </c>
      <c r="L53" s="161">
        <f t="shared" si="2"/>
        <v>0.23015873015873015</v>
      </c>
      <c r="M53" s="35">
        <f t="shared" si="3"/>
        <v>0.10667584308327598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2</v>
      </c>
      <c r="D54" s="42">
        <v>1</v>
      </c>
      <c r="E54" s="189">
        <v>2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1</v>
      </c>
      <c r="L54" s="191">
        <f t="shared" si="2"/>
        <v>1</v>
      </c>
      <c r="M54" s="39">
        <f t="shared" si="3"/>
        <v>1.3764624913971094E-3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1173</v>
      </c>
      <c r="C55" s="75">
        <f>SUM(C4:C54)</f>
        <v>1453</v>
      </c>
      <c r="D55" s="43">
        <f>SUM(D4:D54)</f>
        <v>1170</v>
      </c>
      <c r="E55" s="75">
        <f>SUM(E4:E54)</f>
        <v>1452</v>
      </c>
      <c r="F55" s="44">
        <f t="shared" si="6"/>
        <v>3</v>
      </c>
      <c r="G55" s="146">
        <f t="shared" si="6"/>
        <v>1</v>
      </c>
      <c r="H55" s="43">
        <f>SUM(H4:H54)</f>
        <v>1106</v>
      </c>
      <c r="I55" s="43">
        <f>SUM(I4:I54)</f>
        <v>1351</v>
      </c>
      <c r="J55" s="44">
        <f t="shared" si="5"/>
        <v>67</v>
      </c>
      <c r="K55" s="45">
        <f t="shared" si="5"/>
        <v>102</v>
      </c>
      <c r="L55" s="194">
        <f t="shared" si="2"/>
        <v>7.5499629903774984E-2</v>
      </c>
      <c r="M55" s="195">
        <f t="shared" si="3"/>
        <v>1</v>
      </c>
      <c r="N55" s="7"/>
    </row>
    <row r="56" spans="1:14" x14ac:dyDescent="0.15">
      <c r="M56" s="196">
        <f t="shared" si="3"/>
        <v>0</v>
      </c>
    </row>
  </sheetData>
  <mergeCells count="33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V3:AW3"/>
    <mergeCell ref="AJ3:AK3"/>
    <mergeCell ref="AL3:AM3"/>
    <mergeCell ref="AN3:AO3"/>
    <mergeCell ref="AP3:AQ3"/>
    <mergeCell ref="AR3:AS3"/>
    <mergeCell ref="AT3:AU3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4E21-5DC1-4FAE-9B0F-75646E449941}">
  <sheetPr>
    <pageSetUpPr fitToPage="1"/>
  </sheetPr>
  <dimension ref="A1:AW56"/>
  <sheetViews>
    <sheetView topLeftCell="A28" workbookViewId="0">
      <selection activeCell="B36" sqref="B3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199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45261</v>
      </c>
      <c r="C2" s="374"/>
      <c r="D2" s="373">
        <v>45231</v>
      </c>
      <c r="E2" s="374"/>
      <c r="F2" s="345" t="s">
        <v>3</v>
      </c>
      <c r="G2" s="346"/>
      <c r="H2" s="373">
        <v>44896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6.8870523415977963E-4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1.3774104683195593E-3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1171</v>
      </c>
      <c r="AJ5" s="164">
        <v>6</v>
      </c>
      <c r="AK5" s="164">
        <v>14</v>
      </c>
      <c r="AL5" s="163">
        <v>2</v>
      </c>
      <c r="AM5" s="163">
        <v>2</v>
      </c>
      <c r="AN5" s="164">
        <v>2</v>
      </c>
      <c r="AO5" s="164">
        <v>25</v>
      </c>
      <c r="AP5" s="163">
        <v>6</v>
      </c>
      <c r="AQ5" s="165">
        <v>234</v>
      </c>
      <c r="AR5" s="164">
        <v>2</v>
      </c>
      <c r="AS5" s="166">
        <v>4</v>
      </c>
      <c r="AT5" s="167">
        <f>AH5+AJ5+AL5+AN5+AP5+AR5</f>
        <v>36</v>
      </c>
      <c r="AU5" s="168">
        <f>AI5+AK5+AM5+AO5+AQ5+AS5+2</f>
        <v>1452</v>
      </c>
      <c r="AV5" s="169">
        <v>738</v>
      </c>
      <c r="AW5" s="170">
        <v>714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2.0661157024793389E-3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0.5</v>
      </c>
      <c r="AI6" s="59">
        <f>AI5/AU5</f>
        <v>0.80647382920110189</v>
      </c>
      <c r="AJ6" s="60">
        <f>AJ5/AT5</f>
        <v>0.16666666666666666</v>
      </c>
      <c r="AK6" s="60">
        <f>AK5/AU5</f>
        <v>9.6418732782369149E-3</v>
      </c>
      <c r="AL6" s="59">
        <f>AL5/AT5</f>
        <v>5.5555555555555552E-2</v>
      </c>
      <c r="AM6" s="59">
        <f>AM5/AU5</f>
        <v>1.3774104683195593E-3</v>
      </c>
      <c r="AN6" s="60">
        <f>AN5/AT5</f>
        <v>5.5555555555555552E-2</v>
      </c>
      <c r="AO6" s="60">
        <f>AO5/AU5</f>
        <v>1.7217630853994491E-2</v>
      </c>
      <c r="AP6" s="59">
        <f>AP5/AT5</f>
        <v>0.16666666666666666</v>
      </c>
      <c r="AQ6" s="59">
        <f>AQ5/AU5</f>
        <v>0.16115702479338842</v>
      </c>
      <c r="AR6" s="60">
        <f>AR5/AT5</f>
        <v>5.5555555555555552E-2</v>
      </c>
      <c r="AS6" s="173">
        <f>AS5/AU5</f>
        <v>2.7548209366391185E-3</v>
      </c>
      <c r="AT6" s="174">
        <f>AH6+AJ6+AL6+AN6+AP6+AR6</f>
        <v>1</v>
      </c>
      <c r="AU6" s="175">
        <f>AI6+AK6+AM6+AO6+AQ6+AS6</f>
        <v>0.99862258953168048</v>
      </c>
      <c r="AV6" s="63">
        <f>AV5/AU5</f>
        <v>0.50826446280991733</v>
      </c>
      <c r="AW6" s="64">
        <f>AW5/AU5</f>
        <v>0.49173553719008267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1.3774104683195593E-3</v>
      </c>
      <c r="N7" s="162">
        <v>2</v>
      </c>
      <c r="Q7" s="177"/>
      <c r="R7" s="178" t="s">
        <v>116</v>
      </c>
      <c r="AG7" s="127"/>
      <c r="AH7" s="177"/>
      <c r="AI7" s="178" t="s">
        <v>136</v>
      </c>
    </row>
    <row r="8" spans="1:49" ht="14.25" x14ac:dyDescent="0.15">
      <c r="A8" s="179" t="s">
        <v>193</v>
      </c>
      <c r="B8" s="93">
        <v>1</v>
      </c>
      <c r="C8" s="73">
        <v>1</v>
      </c>
      <c r="D8" s="93">
        <v>1</v>
      </c>
      <c r="E8" s="73">
        <v>1</v>
      </c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1</v>
      </c>
      <c r="K8" s="34">
        <f t="shared" si="1"/>
        <v>1</v>
      </c>
      <c r="L8" s="161">
        <f t="shared" si="2"/>
        <v>0</v>
      </c>
      <c r="M8" s="35">
        <f t="shared" si="3"/>
        <v>6.8870523415977963E-4</v>
      </c>
      <c r="N8" s="162">
        <v>5</v>
      </c>
      <c r="Q8" s="177"/>
      <c r="R8" s="178"/>
      <c r="AH8" s="177"/>
      <c r="AI8" s="178" t="s">
        <v>116</v>
      </c>
    </row>
    <row r="9" spans="1:49" ht="14.25" x14ac:dyDescent="0.15">
      <c r="A9" s="179" t="s">
        <v>138</v>
      </c>
      <c r="B9" s="93">
        <v>132</v>
      </c>
      <c r="C9" s="73">
        <v>222</v>
      </c>
      <c r="D9" s="93">
        <v>133</v>
      </c>
      <c r="E9" s="73">
        <v>224</v>
      </c>
      <c r="F9" s="22">
        <f t="shared" si="0"/>
        <v>-1</v>
      </c>
      <c r="G9" s="33">
        <f t="shared" si="0"/>
        <v>-2</v>
      </c>
      <c r="H9" s="93">
        <v>119</v>
      </c>
      <c r="I9" s="73">
        <v>204</v>
      </c>
      <c r="J9" s="22">
        <f t="shared" si="1"/>
        <v>13</v>
      </c>
      <c r="K9" s="34">
        <f t="shared" si="1"/>
        <v>18</v>
      </c>
      <c r="L9" s="161">
        <f t="shared" si="2"/>
        <v>8.8235294117647065E-2</v>
      </c>
      <c r="M9" s="35">
        <f t="shared" si="3"/>
        <v>0.15289256198347106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10</v>
      </c>
      <c r="C10" s="73">
        <v>10</v>
      </c>
      <c r="D10" s="22">
        <v>10</v>
      </c>
      <c r="E10" s="73">
        <v>10</v>
      </c>
      <c r="F10" s="22">
        <f t="shared" si="0"/>
        <v>0</v>
      </c>
      <c r="G10" s="33">
        <f t="shared" si="0"/>
        <v>0</v>
      </c>
      <c r="H10" s="22">
        <v>6</v>
      </c>
      <c r="I10" s="73">
        <v>6</v>
      </c>
      <c r="J10" s="22">
        <f t="shared" si="1"/>
        <v>4</v>
      </c>
      <c r="K10" s="34">
        <f t="shared" si="1"/>
        <v>4</v>
      </c>
      <c r="L10" s="161">
        <f t="shared" si="2"/>
        <v>0.66666666666666663</v>
      </c>
      <c r="M10" s="35">
        <f t="shared" si="3"/>
        <v>6.8870523415977963E-3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10</v>
      </c>
      <c r="I11" s="73">
        <v>22</v>
      </c>
      <c r="J11" s="22">
        <f t="shared" si="1"/>
        <v>-1</v>
      </c>
      <c r="K11" s="34">
        <f t="shared" si="1"/>
        <v>1</v>
      </c>
      <c r="L11" s="161">
        <f t="shared" si="2"/>
        <v>4.5454545454545456E-2</v>
      </c>
      <c r="M11" s="35">
        <f t="shared" si="3"/>
        <v>1.5840220385674932E-2</v>
      </c>
      <c r="N11" s="162">
        <v>1</v>
      </c>
    </row>
    <row r="12" spans="1:49" ht="14.25" x14ac:dyDescent="0.15">
      <c r="A12" s="179" t="s">
        <v>141</v>
      </c>
      <c r="B12" s="93">
        <v>4</v>
      </c>
      <c r="C12" s="73">
        <v>4</v>
      </c>
      <c r="D12" s="93">
        <v>4</v>
      </c>
      <c r="E12" s="73">
        <v>4</v>
      </c>
      <c r="F12" s="22">
        <f t="shared" si="0"/>
        <v>0</v>
      </c>
      <c r="G12" s="33">
        <f t="shared" si="0"/>
        <v>0</v>
      </c>
      <c r="H12" s="93">
        <v>1</v>
      </c>
      <c r="I12" s="73">
        <v>1</v>
      </c>
      <c r="J12" s="22">
        <f t="shared" si="1"/>
        <v>3</v>
      </c>
      <c r="K12" s="34">
        <f t="shared" si="1"/>
        <v>3</v>
      </c>
      <c r="L12" s="161">
        <f t="shared" si="2"/>
        <v>3</v>
      </c>
      <c r="M12" s="35">
        <f t="shared" si="3"/>
        <v>2.7548209366391185E-3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2</v>
      </c>
      <c r="I13" s="73">
        <v>2</v>
      </c>
      <c r="J13" s="22">
        <f t="shared" si="1"/>
        <v>-2</v>
      </c>
      <c r="K13" s="34">
        <f t="shared" si="1"/>
        <v>-2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6</v>
      </c>
      <c r="C14" s="73">
        <v>10</v>
      </c>
      <c r="D14" s="22">
        <v>5</v>
      </c>
      <c r="E14" s="73">
        <v>7</v>
      </c>
      <c r="F14" s="22">
        <f t="shared" si="0"/>
        <v>1</v>
      </c>
      <c r="G14" s="33">
        <f t="shared" si="0"/>
        <v>3</v>
      </c>
      <c r="H14" s="22">
        <v>4</v>
      </c>
      <c r="I14" s="73">
        <v>6</v>
      </c>
      <c r="J14" s="22">
        <f t="shared" si="1"/>
        <v>2</v>
      </c>
      <c r="K14" s="34">
        <f t="shared" si="1"/>
        <v>4</v>
      </c>
      <c r="L14" s="161">
        <f t="shared" si="2"/>
        <v>0.66666666666666663</v>
      </c>
      <c r="M14" s="35">
        <f t="shared" si="3"/>
        <v>6.8870523415977963E-3</v>
      </c>
      <c r="N14" s="162">
        <v>1</v>
      </c>
    </row>
    <row r="15" spans="1:49" ht="14.25" x14ac:dyDescent="0.15">
      <c r="A15" s="179" t="s">
        <v>144</v>
      </c>
      <c r="B15" s="93">
        <v>199</v>
      </c>
      <c r="C15" s="73">
        <v>244</v>
      </c>
      <c r="D15" s="93">
        <v>201</v>
      </c>
      <c r="E15" s="73">
        <v>244</v>
      </c>
      <c r="F15" s="22">
        <f t="shared" si="0"/>
        <v>-2</v>
      </c>
      <c r="G15" s="33">
        <f t="shared" si="0"/>
        <v>0</v>
      </c>
      <c r="H15" s="93">
        <v>189</v>
      </c>
      <c r="I15" s="73">
        <v>231</v>
      </c>
      <c r="J15" s="22">
        <f t="shared" si="1"/>
        <v>10</v>
      </c>
      <c r="K15" s="34">
        <f t="shared" si="1"/>
        <v>13</v>
      </c>
      <c r="L15" s="161">
        <f t="shared" si="2"/>
        <v>5.627705627705628E-2</v>
      </c>
      <c r="M15" s="35">
        <f t="shared" si="3"/>
        <v>0.16804407713498623</v>
      </c>
      <c r="N15" s="162">
        <v>1</v>
      </c>
    </row>
    <row r="16" spans="1:49" ht="14.25" x14ac:dyDescent="0.15">
      <c r="A16" s="179" t="s">
        <v>73</v>
      </c>
      <c r="B16" s="93">
        <v>104</v>
      </c>
      <c r="C16" s="73">
        <v>108</v>
      </c>
      <c r="D16" s="93">
        <v>103</v>
      </c>
      <c r="E16" s="73">
        <v>107</v>
      </c>
      <c r="F16" s="22">
        <f t="shared" si="0"/>
        <v>1</v>
      </c>
      <c r="G16" s="33">
        <f t="shared" si="0"/>
        <v>1</v>
      </c>
      <c r="H16" s="93">
        <v>121</v>
      </c>
      <c r="I16" s="73">
        <v>125</v>
      </c>
      <c r="J16" s="22">
        <f t="shared" si="1"/>
        <v>-17</v>
      </c>
      <c r="K16" s="34">
        <f t="shared" si="1"/>
        <v>-17</v>
      </c>
      <c r="L16" s="161">
        <f t="shared" si="2"/>
        <v>-0.13600000000000001</v>
      </c>
      <c r="M16" s="35">
        <f t="shared" si="3"/>
        <v>7.43801652892562E-2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6.8870523415977963E-4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1.3774104683195593E-3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6.8870523415977963E-4</v>
      </c>
      <c r="N21" s="162">
        <v>3</v>
      </c>
    </row>
    <row r="22" spans="1:14" ht="14.25" x14ac:dyDescent="0.15">
      <c r="A22" s="179" t="s">
        <v>150</v>
      </c>
      <c r="B22" s="93">
        <v>13</v>
      </c>
      <c r="C22" s="73">
        <v>13</v>
      </c>
      <c r="D22" s="93">
        <v>12</v>
      </c>
      <c r="E22" s="73">
        <v>12</v>
      </c>
      <c r="F22" s="37">
        <f t="shared" si="0"/>
        <v>1</v>
      </c>
      <c r="G22" s="33">
        <f t="shared" si="0"/>
        <v>1</v>
      </c>
      <c r="H22" s="93">
        <v>8</v>
      </c>
      <c r="I22" s="73">
        <v>8</v>
      </c>
      <c r="J22" s="37">
        <f t="shared" si="4"/>
        <v>5</v>
      </c>
      <c r="K22" s="38">
        <f t="shared" si="4"/>
        <v>5</v>
      </c>
      <c r="L22" s="161">
        <f t="shared" si="2"/>
        <v>0.625</v>
      </c>
      <c r="M22" s="39">
        <f t="shared" si="3"/>
        <v>8.9531680440771352E-3</v>
      </c>
      <c r="N22" s="162">
        <v>1</v>
      </c>
    </row>
    <row r="23" spans="1:14" ht="14.25" x14ac:dyDescent="0.15">
      <c r="A23" s="181" t="s">
        <v>151</v>
      </c>
      <c r="B23" s="22">
        <v>62</v>
      </c>
      <c r="C23" s="73">
        <v>62</v>
      </c>
      <c r="D23" s="22">
        <v>70</v>
      </c>
      <c r="E23" s="73">
        <v>70</v>
      </c>
      <c r="F23" s="37">
        <f t="shared" si="0"/>
        <v>-8</v>
      </c>
      <c r="G23" s="40">
        <f t="shared" si="0"/>
        <v>-8</v>
      </c>
      <c r="H23" s="22">
        <v>53</v>
      </c>
      <c r="I23" s="73">
        <v>53</v>
      </c>
      <c r="J23" s="37">
        <f t="shared" si="4"/>
        <v>9</v>
      </c>
      <c r="K23" s="38">
        <f t="shared" si="4"/>
        <v>9</v>
      </c>
      <c r="L23" s="161">
        <f t="shared" si="2"/>
        <v>0.16981132075471697</v>
      </c>
      <c r="M23" s="39">
        <f t="shared" si="3"/>
        <v>4.2699724517906337E-2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6.8870523415977963E-4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6.8870523415977963E-4</v>
      </c>
      <c r="N26" s="162">
        <v>4</v>
      </c>
    </row>
    <row r="27" spans="1:14" ht="14.25" x14ac:dyDescent="0.15">
      <c r="A27" s="179" t="s">
        <v>154</v>
      </c>
      <c r="B27" s="22">
        <v>5</v>
      </c>
      <c r="C27" s="73">
        <v>5</v>
      </c>
      <c r="D27" s="22">
        <v>5</v>
      </c>
      <c r="E27" s="73">
        <v>5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-1</v>
      </c>
      <c r="K27" s="34">
        <f t="shared" si="4"/>
        <v>-1</v>
      </c>
      <c r="L27" s="161">
        <f t="shared" si="2"/>
        <v>-0.16666666666666666</v>
      </c>
      <c r="M27" s="35">
        <f t="shared" si="3"/>
        <v>3.4435261707988982E-3</v>
      </c>
      <c r="N27" s="162">
        <v>1</v>
      </c>
    </row>
    <row r="28" spans="1:14" ht="14.25" x14ac:dyDescent="0.15">
      <c r="A28" s="179" t="s">
        <v>155</v>
      </c>
      <c r="B28" s="93">
        <v>109</v>
      </c>
      <c r="C28" s="109">
        <v>122</v>
      </c>
      <c r="D28" s="93">
        <v>110</v>
      </c>
      <c r="E28" s="109">
        <v>124</v>
      </c>
      <c r="F28" s="93">
        <f t="shared" si="0"/>
        <v>-1</v>
      </c>
      <c r="G28" s="105">
        <f t="shared" si="0"/>
        <v>-2</v>
      </c>
      <c r="H28" s="93">
        <v>106</v>
      </c>
      <c r="I28" s="109">
        <v>116</v>
      </c>
      <c r="J28" s="93">
        <f t="shared" si="4"/>
        <v>3</v>
      </c>
      <c r="K28" s="106">
        <f t="shared" si="4"/>
        <v>6</v>
      </c>
      <c r="L28" s="161">
        <f t="shared" si="2"/>
        <v>5.1724137931034482E-2</v>
      </c>
      <c r="M28" s="108">
        <f t="shared" si="3"/>
        <v>8.4022038567493115E-2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3.4435261707988982E-3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>
        <v>1</v>
      </c>
      <c r="E30" s="73">
        <v>1</v>
      </c>
      <c r="F30" s="22">
        <f t="shared" si="0"/>
        <v>-1</v>
      </c>
      <c r="G30" s="33">
        <f t="shared" si="0"/>
        <v>-1</v>
      </c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7</v>
      </c>
      <c r="C32" s="73">
        <v>16</v>
      </c>
      <c r="D32" s="93">
        <v>6</v>
      </c>
      <c r="E32" s="73">
        <v>15</v>
      </c>
      <c r="F32" s="22">
        <f t="shared" si="0"/>
        <v>1</v>
      </c>
      <c r="G32" s="33">
        <f t="shared" si="0"/>
        <v>1</v>
      </c>
      <c r="H32" s="93">
        <v>5</v>
      </c>
      <c r="I32" s="73">
        <v>12</v>
      </c>
      <c r="J32" s="22">
        <f t="shared" ref="J32:K55" si="5">B32-H32</f>
        <v>2</v>
      </c>
      <c r="K32" s="34">
        <f t="shared" si="5"/>
        <v>4</v>
      </c>
      <c r="L32" s="161">
        <f t="shared" si="2"/>
        <v>0.33333333333333331</v>
      </c>
      <c r="M32" s="35">
        <f t="shared" si="3"/>
        <v>1.1019283746556474E-2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6.8870523415977963E-4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22</v>
      </c>
      <c r="C35" s="73">
        <v>36</v>
      </c>
      <c r="D35" s="93">
        <v>23</v>
      </c>
      <c r="E35" s="73">
        <v>37</v>
      </c>
      <c r="F35" s="22">
        <f t="shared" si="6"/>
        <v>-1</v>
      </c>
      <c r="G35" s="36">
        <f t="shared" si="6"/>
        <v>-1</v>
      </c>
      <c r="H35" s="93">
        <v>21</v>
      </c>
      <c r="I35" s="73">
        <v>30</v>
      </c>
      <c r="J35" s="22">
        <f t="shared" si="5"/>
        <v>1</v>
      </c>
      <c r="K35" s="34">
        <f t="shared" si="5"/>
        <v>6</v>
      </c>
      <c r="L35" s="161">
        <f t="shared" si="2"/>
        <v>0.2</v>
      </c>
      <c r="M35" s="35">
        <f t="shared" si="3"/>
        <v>2.4793388429752067E-2</v>
      </c>
      <c r="N35" s="162">
        <v>1</v>
      </c>
    </row>
    <row r="36" spans="1:14" ht="14.25" x14ac:dyDescent="0.15">
      <c r="A36" s="179" t="s">
        <v>163</v>
      </c>
      <c r="B36" s="93">
        <v>1</v>
      </c>
      <c r="C36" s="73">
        <v>5</v>
      </c>
      <c r="D36" s="93">
        <v>1</v>
      </c>
      <c r="E36" s="73">
        <v>5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1</v>
      </c>
      <c r="K36" s="34">
        <f t="shared" si="5"/>
        <v>1</v>
      </c>
      <c r="L36" s="161">
        <f t="shared" si="2"/>
        <v>0.25</v>
      </c>
      <c r="M36" s="35">
        <f t="shared" si="3"/>
        <v>3.4435261707988982E-3</v>
      </c>
      <c r="N36" s="162">
        <v>5</v>
      </c>
    </row>
    <row r="37" spans="1:14" ht="14.25" x14ac:dyDescent="0.15">
      <c r="A37" s="179" t="s">
        <v>164</v>
      </c>
      <c r="B37" s="22">
        <v>3</v>
      </c>
      <c r="C37" s="73">
        <v>3</v>
      </c>
      <c r="D37" s="22">
        <v>3</v>
      </c>
      <c r="E37" s="73">
        <v>3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2</v>
      </c>
      <c r="K37" s="34">
        <f t="shared" si="5"/>
        <v>2</v>
      </c>
      <c r="L37" s="161">
        <f t="shared" si="2"/>
        <v>2</v>
      </c>
      <c r="M37" s="35">
        <f t="shared" si="3"/>
        <v>2.0661157024793389E-3</v>
      </c>
      <c r="N37" s="162">
        <v>5</v>
      </c>
    </row>
    <row r="38" spans="1:14" ht="14.25" x14ac:dyDescent="0.15">
      <c r="A38" s="182" t="s">
        <v>165</v>
      </c>
      <c r="B38" s="93">
        <v>274</v>
      </c>
      <c r="C38" s="72">
        <v>334</v>
      </c>
      <c r="D38" s="93">
        <v>281</v>
      </c>
      <c r="E38" s="72">
        <v>341</v>
      </c>
      <c r="F38" s="22">
        <f t="shared" si="6"/>
        <v>-7</v>
      </c>
      <c r="G38" s="36">
        <f t="shared" si="6"/>
        <v>-7</v>
      </c>
      <c r="H38" s="93">
        <v>269</v>
      </c>
      <c r="I38" s="72">
        <v>320</v>
      </c>
      <c r="J38" s="22">
        <f t="shared" si="5"/>
        <v>5</v>
      </c>
      <c r="K38" s="34">
        <f t="shared" si="5"/>
        <v>14</v>
      </c>
      <c r="L38" s="161">
        <f t="shared" si="2"/>
        <v>4.3749999999999997E-2</v>
      </c>
      <c r="M38" s="35">
        <f t="shared" si="3"/>
        <v>0.23002754820936638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6.8870523415977963E-4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6.8870523415977963E-4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24</v>
      </c>
      <c r="D46" s="22">
        <v>23</v>
      </c>
      <c r="E46" s="72">
        <v>25</v>
      </c>
      <c r="F46" s="77">
        <f t="shared" si="6"/>
        <v>-1</v>
      </c>
      <c r="G46" s="33">
        <f t="shared" si="6"/>
        <v>-1</v>
      </c>
      <c r="H46" s="22">
        <v>22</v>
      </c>
      <c r="I46" s="72">
        <v>23</v>
      </c>
      <c r="J46" s="22">
        <f t="shared" si="5"/>
        <v>0</v>
      </c>
      <c r="K46" s="34">
        <f t="shared" si="5"/>
        <v>1</v>
      </c>
      <c r="L46" s="161">
        <f t="shared" si="2"/>
        <v>4.3478260869565216E-2</v>
      </c>
      <c r="M46" s="35">
        <f t="shared" si="3"/>
        <v>1.6528925619834711E-2</v>
      </c>
      <c r="N46" s="162">
        <v>1</v>
      </c>
    </row>
    <row r="47" spans="1:14" ht="14.25" x14ac:dyDescent="0.15">
      <c r="A47" s="184" t="s">
        <v>173</v>
      </c>
      <c r="B47" s="22">
        <v>1</v>
      </c>
      <c r="C47" s="72">
        <v>1</v>
      </c>
      <c r="D47" s="22">
        <v>1</v>
      </c>
      <c r="E47" s="72">
        <v>1</v>
      </c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1</v>
      </c>
      <c r="K47" s="34">
        <f t="shared" si="5"/>
        <v>1</v>
      </c>
      <c r="L47" s="161">
        <f t="shared" si="2"/>
        <v>0</v>
      </c>
      <c r="M47" s="35">
        <f t="shared" si="3"/>
        <v>6.8870523415977963E-4</v>
      </c>
      <c r="N47" s="162">
        <v>3</v>
      </c>
    </row>
    <row r="48" spans="1:14" ht="14.25" x14ac:dyDescent="0.15">
      <c r="A48" s="179" t="s">
        <v>174</v>
      </c>
      <c r="B48" s="22">
        <v>7</v>
      </c>
      <c r="C48" s="73">
        <v>7</v>
      </c>
      <c r="D48" s="22">
        <v>7</v>
      </c>
      <c r="E48" s="73">
        <v>7</v>
      </c>
      <c r="F48" s="77">
        <f t="shared" si="6"/>
        <v>0</v>
      </c>
      <c r="G48" s="33">
        <f t="shared" si="6"/>
        <v>0</v>
      </c>
      <c r="H48" s="22">
        <v>6</v>
      </c>
      <c r="I48" s="73">
        <v>6</v>
      </c>
      <c r="J48" s="21">
        <f t="shared" si="5"/>
        <v>1</v>
      </c>
      <c r="K48" s="34">
        <f t="shared" si="5"/>
        <v>1</v>
      </c>
      <c r="L48" s="161">
        <f t="shared" si="2"/>
        <v>0.16666666666666666</v>
      </c>
      <c r="M48" s="35">
        <f t="shared" si="3"/>
        <v>4.8209366391184574E-3</v>
      </c>
      <c r="N48" s="162">
        <v>2</v>
      </c>
    </row>
    <row r="49" spans="1:14" ht="14.25" x14ac:dyDescent="0.15">
      <c r="A49" s="179" t="s">
        <v>175</v>
      </c>
      <c r="B49" s="22">
        <v>17</v>
      </c>
      <c r="C49" s="73">
        <v>24</v>
      </c>
      <c r="D49" s="22">
        <v>17</v>
      </c>
      <c r="E49" s="73">
        <v>24</v>
      </c>
      <c r="F49" s="77">
        <f t="shared" si="6"/>
        <v>0</v>
      </c>
      <c r="G49" s="33">
        <f t="shared" si="6"/>
        <v>0</v>
      </c>
      <c r="H49" s="185">
        <v>20</v>
      </c>
      <c r="I49" s="73">
        <v>26</v>
      </c>
      <c r="J49" s="21">
        <f t="shared" si="5"/>
        <v>-3</v>
      </c>
      <c r="K49" s="34">
        <f t="shared" si="5"/>
        <v>-2</v>
      </c>
      <c r="L49" s="161">
        <f t="shared" si="2"/>
        <v>-7.6923076923076927E-2</v>
      </c>
      <c r="M49" s="35">
        <f t="shared" si="3"/>
        <v>1.6528925619834711E-2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6.8870523415977963E-4</v>
      </c>
      <c r="N52" s="162">
        <v>5</v>
      </c>
    </row>
    <row r="53" spans="1:14" ht="14.25" x14ac:dyDescent="0.15">
      <c r="A53" s="179" t="s">
        <v>178</v>
      </c>
      <c r="B53" s="22">
        <v>139</v>
      </c>
      <c r="C53" s="73">
        <v>153</v>
      </c>
      <c r="D53" s="22">
        <v>139</v>
      </c>
      <c r="E53" s="73">
        <v>153</v>
      </c>
      <c r="F53" s="77">
        <f t="shared" si="6"/>
        <v>0</v>
      </c>
      <c r="G53" s="33">
        <f t="shared" si="6"/>
        <v>0</v>
      </c>
      <c r="H53" s="186">
        <v>113</v>
      </c>
      <c r="I53" s="73">
        <v>119</v>
      </c>
      <c r="J53" s="21">
        <f t="shared" si="5"/>
        <v>26</v>
      </c>
      <c r="K53" s="34">
        <f t="shared" si="5"/>
        <v>34</v>
      </c>
      <c r="L53" s="161">
        <f t="shared" si="2"/>
        <v>0.2857142857142857</v>
      </c>
      <c r="M53" s="35">
        <f t="shared" si="3"/>
        <v>0.10537190082644628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2</v>
      </c>
      <c r="D54" s="42">
        <v>1</v>
      </c>
      <c r="E54" s="189">
        <v>1</v>
      </c>
      <c r="F54" s="77">
        <f t="shared" si="6"/>
        <v>0</v>
      </c>
      <c r="G54" s="33">
        <f t="shared" si="6"/>
        <v>1</v>
      </c>
      <c r="H54" s="190">
        <v>1</v>
      </c>
      <c r="I54" s="189">
        <v>1</v>
      </c>
      <c r="J54" s="42">
        <f t="shared" si="5"/>
        <v>0</v>
      </c>
      <c r="K54" s="38">
        <f t="shared" si="5"/>
        <v>1</v>
      </c>
      <c r="L54" s="191">
        <f t="shared" si="2"/>
        <v>1</v>
      </c>
      <c r="M54" s="39">
        <f t="shared" si="3"/>
        <v>1.3774104683195593E-3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1170</v>
      </c>
      <c r="C55" s="75">
        <f>SUM(C4:C54)</f>
        <v>1452</v>
      </c>
      <c r="D55" s="43">
        <f>SUM(D4:D54)</f>
        <v>1188</v>
      </c>
      <c r="E55" s="75">
        <f>SUM(E4:E54)</f>
        <v>1467</v>
      </c>
      <c r="F55" s="44">
        <f t="shared" si="6"/>
        <v>-18</v>
      </c>
      <c r="G55" s="146">
        <f t="shared" si="6"/>
        <v>-15</v>
      </c>
      <c r="H55" s="43">
        <f>SUM(H4:H54)</f>
        <v>1108</v>
      </c>
      <c r="I55" s="43">
        <f>SUM(I4:I54)</f>
        <v>1348</v>
      </c>
      <c r="J55" s="44">
        <f t="shared" si="5"/>
        <v>62</v>
      </c>
      <c r="K55" s="45">
        <f t="shared" si="5"/>
        <v>104</v>
      </c>
      <c r="L55" s="194">
        <f t="shared" si="2"/>
        <v>7.71513353115727E-2</v>
      </c>
      <c r="M55" s="195">
        <f t="shared" si="3"/>
        <v>1</v>
      </c>
      <c r="N55" s="7"/>
    </row>
    <row r="56" spans="1:14" x14ac:dyDescent="0.15">
      <c r="M56" s="196"/>
    </row>
  </sheetData>
  <mergeCells count="33">
    <mergeCell ref="AV3:AW3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425F4-C137-4119-8D09-BF387785D095}">
  <sheetPr>
    <pageSetUpPr fitToPage="1"/>
  </sheetPr>
  <dimension ref="A1:AW55"/>
  <sheetViews>
    <sheetView topLeftCell="A29" workbookViewId="0">
      <selection activeCell="B39" sqref="B39"/>
    </sheetView>
  </sheetViews>
  <sheetFormatPr defaultRowHeight="13.5" x14ac:dyDescent="0.15"/>
  <cols>
    <col min="1" max="1" width="12.25" bestFit="1" customWidth="1"/>
    <col min="2" max="2" width="7.625" customWidth="1"/>
    <col min="3" max="3" width="6.625" customWidth="1"/>
    <col min="4" max="4" width="8.25" customWidth="1"/>
    <col min="5" max="5" width="7" customWidth="1"/>
    <col min="6" max="6" width="6.375" customWidth="1"/>
    <col min="7" max="7" width="5.75" customWidth="1"/>
    <col min="8" max="8" width="7.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196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45231</v>
      </c>
      <c r="C2" s="374"/>
      <c r="D2" s="373">
        <v>45200</v>
      </c>
      <c r="E2" s="374"/>
      <c r="F2" s="345" t="s">
        <v>3</v>
      </c>
      <c r="G2" s="346"/>
      <c r="H2" s="373">
        <v>44866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79" t="s">
        <v>165</v>
      </c>
      <c r="B4" s="93">
        <v>281</v>
      </c>
      <c r="C4" s="73">
        <v>341</v>
      </c>
      <c r="D4" s="93">
        <v>267</v>
      </c>
      <c r="E4" s="73">
        <v>330</v>
      </c>
      <c r="F4" s="22">
        <f t="shared" ref="F4:F28" si="0">B4-D4</f>
        <v>14</v>
      </c>
      <c r="G4" s="33">
        <f t="shared" ref="G4:G28" si="1">C4-E4</f>
        <v>11</v>
      </c>
      <c r="H4" s="93">
        <v>265</v>
      </c>
      <c r="I4" s="73">
        <v>316</v>
      </c>
      <c r="J4" s="22">
        <f t="shared" ref="J4:J27" si="2">B4-H4</f>
        <v>16</v>
      </c>
      <c r="K4" s="34">
        <f t="shared" ref="K4:K27" si="3">C4-I4</f>
        <v>25</v>
      </c>
      <c r="L4" s="161">
        <f t="shared" ref="L4:L28" si="4">IF(ISERROR(K4/I4),0,K4/I4)</f>
        <v>7.9113924050632917E-2</v>
      </c>
      <c r="M4" s="35">
        <f t="shared" ref="M4:M55" si="5">C4/$C$55</f>
        <v>0.23244717109747784</v>
      </c>
      <c r="N4" s="162">
        <v>1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4.25" x14ac:dyDescent="0.15">
      <c r="A5" s="179" t="s">
        <v>144</v>
      </c>
      <c r="B5" s="93">
        <v>201</v>
      </c>
      <c r="C5" s="73">
        <v>244</v>
      </c>
      <c r="D5" s="93">
        <v>202</v>
      </c>
      <c r="E5" s="73">
        <v>246</v>
      </c>
      <c r="F5" s="22">
        <f t="shared" si="0"/>
        <v>-1</v>
      </c>
      <c r="G5" s="33">
        <f t="shared" si="1"/>
        <v>-2</v>
      </c>
      <c r="H5" s="93">
        <v>193</v>
      </c>
      <c r="I5" s="73">
        <v>236</v>
      </c>
      <c r="J5" s="22">
        <f t="shared" si="2"/>
        <v>8</v>
      </c>
      <c r="K5" s="34">
        <f t="shared" si="3"/>
        <v>8</v>
      </c>
      <c r="L5" s="161">
        <f t="shared" si="4"/>
        <v>3.3898305084745763E-2</v>
      </c>
      <c r="M5" s="35">
        <f t="shared" si="5"/>
        <v>0.16632583503749149</v>
      </c>
      <c r="N5" s="162">
        <v>1</v>
      </c>
      <c r="AG5" s="148" t="s">
        <v>25</v>
      </c>
      <c r="AH5" s="163">
        <v>18</v>
      </c>
      <c r="AI5" s="163">
        <v>1184</v>
      </c>
      <c r="AJ5" s="164">
        <v>6</v>
      </c>
      <c r="AK5" s="164">
        <v>14</v>
      </c>
      <c r="AL5" s="163">
        <v>2</v>
      </c>
      <c r="AM5" s="163">
        <v>2</v>
      </c>
      <c r="AN5" s="164">
        <v>2</v>
      </c>
      <c r="AO5" s="164">
        <v>25</v>
      </c>
      <c r="AP5" s="163">
        <v>7</v>
      </c>
      <c r="AQ5" s="165">
        <v>237</v>
      </c>
      <c r="AR5" s="164">
        <v>2</v>
      </c>
      <c r="AS5" s="166">
        <v>4</v>
      </c>
      <c r="AT5" s="167">
        <f>AH5+AJ5+AL5+AN5+AP5+AR5</f>
        <v>37</v>
      </c>
      <c r="AU5" s="168">
        <f>AI5+AK5+AM5+AO5+AQ5+AS5+1</f>
        <v>1467</v>
      </c>
      <c r="AV5" s="169">
        <v>736</v>
      </c>
      <c r="AW5" s="170">
        <v>731</v>
      </c>
    </row>
    <row r="6" spans="1:49" ht="15" thickBot="1" x14ac:dyDescent="0.2">
      <c r="A6" s="179" t="s">
        <v>138</v>
      </c>
      <c r="B6" s="93">
        <v>133</v>
      </c>
      <c r="C6" s="73">
        <v>224</v>
      </c>
      <c r="D6" s="93">
        <v>133</v>
      </c>
      <c r="E6" s="73">
        <v>222</v>
      </c>
      <c r="F6" s="22">
        <f t="shared" si="0"/>
        <v>0</v>
      </c>
      <c r="G6" s="33">
        <f t="shared" si="1"/>
        <v>2</v>
      </c>
      <c r="H6" s="93">
        <v>118</v>
      </c>
      <c r="I6" s="73">
        <v>204</v>
      </c>
      <c r="J6" s="22">
        <f t="shared" si="2"/>
        <v>15</v>
      </c>
      <c r="K6" s="34">
        <f t="shared" si="3"/>
        <v>20</v>
      </c>
      <c r="L6" s="161">
        <f t="shared" si="4"/>
        <v>9.8039215686274508E-2</v>
      </c>
      <c r="M6" s="35">
        <f t="shared" si="5"/>
        <v>0.15269256987048399</v>
      </c>
      <c r="N6" s="162">
        <v>5</v>
      </c>
      <c r="P6" s="127"/>
      <c r="Q6" s="177"/>
      <c r="AG6" s="172" t="s">
        <v>19</v>
      </c>
      <c r="AH6" s="59">
        <f>AH5/AT5</f>
        <v>0.48648648648648651</v>
      </c>
      <c r="AI6" s="59">
        <f>AI5/AU5</f>
        <v>0.80708929788684391</v>
      </c>
      <c r="AJ6" s="60">
        <f>AJ5/AT5</f>
        <v>0.16216216216216217</v>
      </c>
      <c r="AK6" s="60">
        <f>AK5/AU5</f>
        <v>9.5432856169052494E-3</v>
      </c>
      <c r="AL6" s="59">
        <f>AL5/AT5</f>
        <v>5.4054054054054057E-2</v>
      </c>
      <c r="AM6" s="59">
        <f>AM5/AU5</f>
        <v>1.3633265167007499E-3</v>
      </c>
      <c r="AN6" s="60">
        <f>AN5/AT5</f>
        <v>5.4054054054054057E-2</v>
      </c>
      <c r="AO6" s="60">
        <f>AO5/AU5</f>
        <v>1.7041581458759374E-2</v>
      </c>
      <c r="AP6" s="59">
        <f>AP5/AT5</f>
        <v>0.1891891891891892</v>
      </c>
      <c r="AQ6" s="59">
        <f>AQ5/AU5</f>
        <v>0.16155419222903886</v>
      </c>
      <c r="AR6" s="60">
        <f>AR5/AT5</f>
        <v>5.4054054054054057E-2</v>
      </c>
      <c r="AS6" s="173">
        <f>AS5/AU5</f>
        <v>2.7266530334014998E-3</v>
      </c>
      <c r="AT6" s="174">
        <f>AH6+AJ6+AL6+AN6+AP6+AR6</f>
        <v>1</v>
      </c>
      <c r="AU6" s="175">
        <f>AI6+AK6+AM6+AO6+AQ6+AS6</f>
        <v>0.9993183367416496</v>
      </c>
      <c r="AV6" s="63">
        <f>AV5/AU5</f>
        <v>0.50170415814587599</v>
      </c>
      <c r="AW6" s="64">
        <f>AW5/AU5</f>
        <v>0.49829584185412407</v>
      </c>
    </row>
    <row r="7" spans="1:49" ht="14.25" x14ac:dyDescent="0.15">
      <c r="A7" s="179" t="s">
        <v>178</v>
      </c>
      <c r="B7" s="22">
        <v>139</v>
      </c>
      <c r="C7" s="73">
        <v>153</v>
      </c>
      <c r="D7" s="22">
        <v>137</v>
      </c>
      <c r="E7" s="73">
        <v>151</v>
      </c>
      <c r="F7" s="77">
        <f t="shared" si="0"/>
        <v>2</v>
      </c>
      <c r="G7" s="33">
        <f t="shared" si="1"/>
        <v>2</v>
      </c>
      <c r="H7" s="22">
        <v>109</v>
      </c>
      <c r="I7" s="73">
        <v>115</v>
      </c>
      <c r="J7" s="22">
        <f t="shared" si="2"/>
        <v>30</v>
      </c>
      <c r="K7" s="34">
        <f t="shared" si="3"/>
        <v>38</v>
      </c>
      <c r="L7" s="161">
        <f t="shared" si="4"/>
        <v>0.33043478260869563</v>
      </c>
      <c r="M7" s="35">
        <f t="shared" si="5"/>
        <v>0.10429447852760736</v>
      </c>
      <c r="N7" s="162">
        <v>1</v>
      </c>
      <c r="AG7" s="127"/>
      <c r="AH7" s="177"/>
      <c r="AI7" s="178" t="s">
        <v>136</v>
      </c>
    </row>
    <row r="8" spans="1:49" ht="14.25" x14ac:dyDescent="0.15">
      <c r="A8" s="179" t="s">
        <v>155</v>
      </c>
      <c r="B8" s="93">
        <v>110</v>
      </c>
      <c r="C8" s="109">
        <v>124</v>
      </c>
      <c r="D8" s="93">
        <v>111</v>
      </c>
      <c r="E8" s="109">
        <v>125</v>
      </c>
      <c r="F8" s="93">
        <f t="shared" si="0"/>
        <v>-1</v>
      </c>
      <c r="G8" s="105">
        <f t="shared" si="1"/>
        <v>-1</v>
      </c>
      <c r="H8" s="93">
        <v>108</v>
      </c>
      <c r="I8" s="109">
        <v>118</v>
      </c>
      <c r="J8" s="93">
        <f t="shared" si="2"/>
        <v>2</v>
      </c>
      <c r="K8" s="106">
        <f t="shared" si="3"/>
        <v>6</v>
      </c>
      <c r="L8" s="161">
        <f t="shared" si="4"/>
        <v>5.0847457627118647E-2</v>
      </c>
      <c r="M8" s="35">
        <f t="shared" si="5"/>
        <v>8.4526244035446493E-2</v>
      </c>
      <c r="N8" s="162">
        <v>1</v>
      </c>
      <c r="AH8" s="177"/>
      <c r="AI8" s="178" t="s">
        <v>116</v>
      </c>
    </row>
    <row r="9" spans="1:49" ht="14.25" x14ac:dyDescent="0.15">
      <c r="A9" s="179" t="s">
        <v>73</v>
      </c>
      <c r="B9" s="93">
        <v>103</v>
      </c>
      <c r="C9" s="73">
        <v>107</v>
      </c>
      <c r="D9" s="93">
        <v>102</v>
      </c>
      <c r="E9" s="73">
        <v>105</v>
      </c>
      <c r="F9" s="22">
        <f t="shared" si="0"/>
        <v>1</v>
      </c>
      <c r="G9" s="33">
        <f t="shared" si="1"/>
        <v>2</v>
      </c>
      <c r="H9" s="93">
        <v>121</v>
      </c>
      <c r="I9" s="73">
        <v>125</v>
      </c>
      <c r="J9" s="22">
        <f t="shared" si="2"/>
        <v>-18</v>
      </c>
      <c r="K9" s="34">
        <f t="shared" si="3"/>
        <v>-18</v>
      </c>
      <c r="L9" s="161">
        <f t="shared" si="4"/>
        <v>-0.14399999999999999</v>
      </c>
      <c r="M9" s="35">
        <f t="shared" si="5"/>
        <v>7.2937968643490114E-2</v>
      </c>
      <c r="N9" s="162">
        <v>1</v>
      </c>
    </row>
    <row r="10" spans="1:49" ht="14.25" x14ac:dyDescent="0.15">
      <c r="A10" s="181" t="s">
        <v>151</v>
      </c>
      <c r="B10" s="22">
        <v>70</v>
      </c>
      <c r="C10" s="73">
        <v>70</v>
      </c>
      <c r="D10" s="22">
        <v>71</v>
      </c>
      <c r="E10" s="73">
        <v>71</v>
      </c>
      <c r="F10" s="22">
        <f t="shared" si="0"/>
        <v>-1</v>
      </c>
      <c r="G10" s="33">
        <f t="shared" si="1"/>
        <v>-1</v>
      </c>
      <c r="H10" s="22">
        <v>52</v>
      </c>
      <c r="I10" s="73">
        <v>52</v>
      </c>
      <c r="J10" s="22">
        <f t="shared" si="2"/>
        <v>18</v>
      </c>
      <c r="K10" s="34">
        <f t="shared" si="3"/>
        <v>18</v>
      </c>
      <c r="L10" s="161">
        <f t="shared" si="4"/>
        <v>0.34615384615384615</v>
      </c>
      <c r="M10" s="35">
        <f t="shared" si="5"/>
        <v>4.7716428084526245E-2</v>
      </c>
      <c r="N10" s="162">
        <v>1</v>
      </c>
    </row>
    <row r="11" spans="1:49" ht="14.25" x14ac:dyDescent="0.15">
      <c r="A11" s="179" t="s">
        <v>162</v>
      </c>
      <c r="B11" s="93">
        <v>23</v>
      </c>
      <c r="C11" s="73">
        <v>37</v>
      </c>
      <c r="D11" s="93">
        <v>23</v>
      </c>
      <c r="E11" s="73">
        <v>36</v>
      </c>
      <c r="F11" s="22">
        <f t="shared" si="0"/>
        <v>0</v>
      </c>
      <c r="G11" s="36">
        <f t="shared" si="1"/>
        <v>1</v>
      </c>
      <c r="H11" s="93">
        <v>21</v>
      </c>
      <c r="I11" s="73">
        <v>30</v>
      </c>
      <c r="J11" s="22">
        <f t="shared" si="2"/>
        <v>2</v>
      </c>
      <c r="K11" s="34">
        <f t="shared" si="3"/>
        <v>7</v>
      </c>
      <c r="L11" s="161">
        <f t="shared" si="4"/>
        <v>0.23333333333333334</v>
      </c>
      <c r="M11" s="35">
        <f t="shared" si="5"/>
        <v>2.5221540558963872E-2</v>
      </c>
      <c r="N11" s="162">
        <v>1</v>
      </c>
    </row>
    <row r="12" spans="1:49" ht="14.25" x14ac:dyDescent="0.15">
      <c r="A12" s="179" t="s">
        <v>172</v>
      </c>
      <c r="B12" s="22">
        <v>23</v>
      </c>
      <c r="C12" s="73">
        <v>25</v>
      </c>
      <c r="D12" s="22">
        <v>23</v>
      </c>
      <c r="E12" s="73">
        <v>25</v>
      </c>
      <c r="F12" s="77">
        <f t="shared" si="0"/>
        <v>0</v>
      </c>
      <c r="G12" s="33">
        <f t="shared" si="1"/>
        <v>0</v>
      </c>
      <c r="H12" s="22">
        <v>23</v>
      </c>
      <c r="I12" s="73">
        <v>24</v>
      </c>
      <c r="J12" s="22">
        <f t="shared" si="2"/>
        <v>0</v>
      </c>
      <c r="K12" s="34">
        <f t="shared" si="3"/>
        <v>1</v>
      </c>
      <c r="L12" s="161">
        <f t="shared" si="4"/>
        <v>4.1666666666666664E-2</v>
      </c>
      <c r="M12" s="35">
        <f t="shared" si="5"/>
        <v>1.7041581458759374E-2</v>
      </c>
      <c r="N12" s="162">
        <v>1</v>
      </c>
    </row>
    <row r="13" spans="1:49" ht="14.25" x14ac:dyDescent="0.15">
      <c r="A13" s="179" t="s">
        <v>175</v>
      </c>
      <c r="B13" s="22">
        <v>17</v>
      </c>
      <c r="C13" s="73">
        <v>24</v>
      </c>
      <c r="D13" s="22">
        <v>17</v>
      </c>
      <c r="E13" s="73">
        <v>24</v>
      </c>
      <c r="F13" s="77">
        <f t="shared" si="0"/>
        <v>0</v>
      </c>
      <c r="G13" s="33">
        <f t="shared" si="1"/>
        <v>0</v>
      </c>
      <c r="H13" s="22">
        <v>20</v>
      </c>
      <c r="I13" s="73">
        <v>26</v>
      </c>
      <c r="J13" s="22">
        <f t="shared" si="2"/>
        <v>-3</v>
      </c>
      <c r="K13" s="34">
        <f t="shared" si="3"/>
        <v>-2</v>
      </c>
      <c r="L13" s="161">
        <f t="shared" si="4"/>
        <v>-7.6923076923076927E-2</v>
      </c>
      <c r="M13" s="35">
        <f t="shared" si="5"/>
        <v>1.6359918200408999E-2</v>
      </c>
      <c r="N13" s="162">
        <v>4</v>
      </c>
    </row>
    <row r="14" spans="1:49" ht="14.25" x14ac:dyDescent="0.15">
      <c r="A14" s="180" t="s">
        <v>140</v>
      </c>
      <c r="B14" s="93">
        <v>9</v>
      </c>
      <c r="C14" s="73">
        <v>23</v>
      </c>
      <c r="D14" s="93">
        <v>9</v>
      </c>
      <c r="E14" s="73">
        <v>23</v>
      </c>
      <c r="F14" s="22">
        <f t="shared" si="0"/>
        <v>0</v>
      </c>
      <c r="G14" s="33">
        <f t="shared" si="1"/>
        <v>0</v>
      </c>
      <c r="H14" s="93">
        <v>10</v>
      </c>
      <c r="I14" s="73">
        <v>22</v>
      </c>
      <c r="J14" s="22">
        <f t="shared" si="2"/>
        <v>-1</v>
      </c>
      <c r="K14" s="34">
        <f t="shared" si="3"/>
        <v>1</v>
      </c>
      <c r="L14" s="161">
        <f t="shared" si="4"/>
        <v>4.5454545454545456E-2</v>
      </c>
      <c r="M14" s="35">
        <f t="shared" si="5"/>
        <v>1.5678254942058625E-2</v>
      </c>
      <c r="N14" s="162">
        <v>1</v>
      </c>
    </row>
    <row r="15" spans="1:49" ht="14.25" x14ac:dyDescent="0.15">
      <c r="A15" s="179" t="s">
        <v>159</v>
      </c>
      <c r="B15" s="93">
        <v>6</v>
      </c>
      <c r="C15" s="73">
        <v>15</v>
      </c>
      <c r="D15" s="93">
        <v>7</v>
      </c>
      <c r="E15" s="73">
        <v>16</v>
      </c>
      <c r="F15" s="22">
        <f t="shared" si="0"/>
        <v>-1</v>
      </c>
      <c r="G15" s="33">
        <f t="shared" si="1"/>
        <v>-1</v>
      </c>
      <c r="H15" s="93">
        <v>5</v>
      </c>
      <c r="I15" s="73">
        <v>12</v>
      </c>
      <c r="J15" s="22">
        <f t="shared" si="2"/>
        <v>1</v>
      </c>
      <c r="K15" s="34">
        <f t="shared" si="3"/>
        <v>3</v>
      </c>
      <c r="L15" s="161">
        <f t="shared" si="4"/>
        <v>0.25</v>
      </c>
      <c r="M15" s="35">
        <f t="shared" si="5"/>
        <v>1.0224948875255624E-2</v>
      </c>
      <c r="N15" s="162">
        <v>1</v>
      </c>
    </row>
    <row r="16" spans="1:49" ht="14.25" x14ac:dyDescent="0.15">
      <c r="A16" s="179" t="s">
        <v>150</v>
      </c>
      <c r="B16" s="93">
        <v>12</v>
      </c>
      <c r="C16" s="73">
        <v>12</v>
      </c>
      <c r="D16" s="93">
        <v>11</v>
      </c>
      <c r="E16" s="73">
        <v>11</v>
      </c>
      <c r="F16" s="22">
        <f t="shared" si="0"/>
        <v>1</v>
      </c>
      <c r="G16" s="33">
        <f t="shared" si="1"/>
        <v>1</v>
      </c>
      <c r="H16" s="93">
        <v>8</v>
      </c>
      <c r="I16" s="73">
        <v>8</v>
      </c>
      <c r="J16" s="22">
        <f t="shared" si="2"/>
        <v>4</v>
      </c>
      <c r="K16" s="34">
        <f t="shared" si="3"/>
        <v>4</v>
      </c>
      <c r="L16" s="161">
        <f t="shared" si="4"/>
        <v>0.5</v>
      </c>
      <c r="M16" s="35">
        <f t="shared" si="5"/>
        <v>8.1799591002044997E-3</v>
      </c>
      <c r="N16" s="162">
        <v>1</v>
      </c>
    </row>
    <row r="17" spans="1:32" ht="14.25" x14ac:dyDescent="0.15">
      <c r="A17" s="179" t="s">
        <v>139</v>
      </c>
      <c r="B17" s="22">
        <v>10</v>
      </c>
      <c r="C17" s="73">
        <v>10</v>
      </c>
      <c r="D17" s="22">
        <v>11</v>
      </c>
      <c r="E17" s="73">
        <v>11</v>
      </c>
      <c r="F17" s="22">
        <f t="shared" si="0"/>
        <v>-1</v>
      </c>
      <c r="G17" s="33">
        <f t="shared" si="1"/>
        <v>-1</v>
      </c>
      <c r="H17" s="22">
        <v>6</v>
      </c>
      <c r="I17" s="73">
        <v>6</v>
      </c>
      <c r="J17" s="22">
        <f t="shared" si="2"/>
        <v>4</v>
      </c>
      <c r="K17" s="34">
        <f t="shared" si="3"/>
        <v>4</v>
      </c>
      <c r="L17" s="161">
        <f t="shared" si="4"/>
        <v>0.66666666666666663</v>
      </c>
      <c r="M17" s="35">
        <f t="shared" si="5"/>
        <v>6.8166325835037492E-3</v>
      </c>
      <c r="N17" s="162">
        <v>1</v>
      </c>
    </row>
    <row r="18" spans="1:32" ht="14.25" x14ac:dyDescent="0.15">
      <c r="A18" s="179" t="s">
        <v>143</v>
      </c>
      <c r="B18" s="22">
        <v>5</v>
      </c>
      <c r="C18" s="73">
        <v>7</v>
      </c>
      <c r="D18" s="22">
        <v>5</v>
      </c>
      <c r="E18" s="73">
        <v>7</v>
      </c>
      <c r="F18" s="22">
        <f t="shared" si="0"/>
        <v>0</v>
      </c>
      <c r="G18" s="33">
        <f t="shared" si="1"/>
        <v>0</v>
      </c>
      <c r="H18" s="22">
        <v>4</v>
      </c>
      <c r="I18" s="73">
        <v>6</v>
      </c>
      <c r="J18" s="22">
        <f t="shared" si="2"/>
        <v>1</v>
      </c>
      <c r="K18" s="34">
        <f t="shared" si="3"/>
        <v>1</v>
      </c>
      <c r="L18" s="161">
        <f t="shared" si="4"/>
        <v>0.16666666666666666</v>
      </c>
      <c r="M18" s="35">
        <f t="shared" si="5"/>
        <v>4.7716428084526247E-3</v>
      </c>
      <c r="N18" s="162">
        <v>1</v>
      </c>
    </row>
    <row r="19" spans="1:32" ht="14.25" x14ac:dyDescent="0.15">
      <c r="A19" s="179" t="s">
        <v>174</v>
      </c>
      <c r="B19" s="22">
        <v>7</v>
      </c>
      <c r="C19" s="73">
        <v>7</v>
      </c>
      <c r="D19" s="22">
        <v>7</v>
      </c>
      <c r="E19" s="73">
        <v>7</v>
      </c>
      <c r="F19" s="77">
        <f t="shared" si="0"/>
        <v>0</v>
      </c>
      <c r="G19" s="33">
        <f t="shared" si="1"/>
        <v>0</v>
      </c>
      <c r="H19" s="22">
        <v>6</v>
      </c>
      <c r="I19" s="73">
        <v>6</v>
      </c>
      <c r="J19" s="22">
        <f t="shared" si="2"/>
        <v>1</v>
      </c>
      <c r="K19" s="34">
        <f t="shared" si="3"/>
        <v>1</v>
      </c>
      <c r="L19" s="161">
        <f t="shared" si="4"/>
        <v>0.16666666666666666</v>
      </c>
      <c r="M19" s="35">
        <f t="shared" si="5"/>
        <v>4.7716428084526247E-3</v>
      </c>
      <c r="N19" s="162">
        <v>2</v>
      </c>
    </row>
    <row r="20" spans="1:32" ht="14.25" x14ac:dyDescent="0.15">
      <c r="A20" s="179" t="s">
        <v>154</v>
      </c>
      <c r="B20" s="22">
        <v>5</v>
      </c>
      <c r="C20" s="73">
        <v>5</v>
      </c>
      <c r="D20" s="22">
        <v>6</v>
      </c>
      <c r="E20" s="73">
        <v>6</v>
      </c>
      <c r="F20" s="37">
        <f t="shared" si="0"/>
        <v>-1</v>
      </c>
      <c r="G20" s="33">
        <f t="shared" si="1"/>
        <v>-1</v>
      </c>
      <c r="H20" s="22">
        <v>6</v>
      </c>
      <c r="I20" s="73">
        <v>6</v>
      </c>
      <c r="J20" s="37">
        <f t="shared" si="2"/>
        <v>-1</v>
      </c>
      <c r="K20" s="38">
        <f t="shared" si="3"/>
        <v>-1</v>
      </c>
      <c r="L20" s="161">
        <f t="shared" si="4"/>
        <v>-0.16666666666666666</v>
      </c>
      <c r="M20" s="35">
        <f t="shared" si="5"/>
        <v>3.4083162917518746E-3</v>
      </c>
      <c r="N20" s="162">
        <v>1</v>
      </c>
    </row>
    <row r="21" spans="1:32" ht="14.25" x14ac:dyDescent="0.15">
      <c r="A21" s="179" t="s">
        <v>156</v>
      </c>
      <c r="B21" s="22">
        <v>5</v>
      </c>
      <c r="C21" s="73">
        <v>5</v>
      </c>
      <c r="D21" s="22">
        <v>5</v>
      </c>
      <c r="E21" s="73">
        <v>5</v>
      </c>
      <c r="F21" s="37">
        <f t="shared" si="0"/>
        <v>0</v>
      </c>
      <c r="G21" s="40">
        <f t="shared" si="1"/>
        <v>0</v>
      </c>
      <c r="H21" s="22">
        <v>5</v>
      </c>
      <c r="I21" s="73">
        <v>5</v>
      </c>
      <c r="J21" s="37">
        <f t="shared" si="2"/>
        <v>0</v>
      </c>
      <c r="K21" s="38">
        <f t="shared" si="3"/>
        <v>0</v>
      </c>
      <c r="L21" s="161">
        <f t="shared" si="4"/>
        <v>0</v>
      </c>
      <c r="M21" s="35">
        <f t="shared" si="5"/>
        <v>3.4083162917518746E-3</v>
      </c>
      <c r="N21" s="162">
        <v>1</v>
      </c>
    </row>
    <row r="22" spans="1:32" ht="14.25" x14ac:dyDescent="0.15">
      <c r="A22" s="179" t="s">
        <v>163</v>
      </c>
      <c r="B22" s="93">
        <v>1</v>
      </c>
      <c r="C22" s="73">
        <v>5</v>
      </c>
      <c r="D22" s="93">
        <v>1</v>
      </c>
      <c r="E22" s="73">
        <v>5</v>
      </c>
      <c r="F22" s="22">
        <f t="shared" si="0"/>
        <v>0</v>
      </c>
      <c r="G22" s="33">
        <f t="shared" si="1"/>
        <v>0</v>
      </c>
      <c r="H22" s="93"/>
      <c r="I22" s="73">
        <v>4</v>
      </c>
      <c r="J22" s="22">
        <f t="shared" si="2"/>
        <v>1</v>
      </c>
      <c r="K22" s="34">
        <f t="shared" si="3"/>
        <v>1</v>
      </c>
      <c r="L22" s="161">
        <f t="shared" si="4"/>
        <v>0.25</v>
      </c>
      <c r="M22" s="35">
        <f t="shared" si="5"/>
        <v>3.4083162917518746E-3</v>
      </c>
      <c r="N22" s="162">
        <v>5</v>
      </c>
    </row>
    <row r="23" spans="1:32" ht="14.25" x14ac:dyDescent="0.15">
      <c r="A23" s="179" t="s">
        <v>141</v>
      </c>
      <c r="B23" s="93">
        <v>4</v>
      </c>
      <c r="C23" s="73">
        <v>4</v>
      </c>
      <c r="D23" s="93">
        <v>6</v>
      </c>
      <c r="E23" s="73">
        <v>6</v>
      </c>
      <c r="F23" s="22">
        <f t="shared" si="0"/>
        <v>-2</v>
      </c>
      <c r="G23" s="33">
        <f t="shared" si="1"/>
        <v>-2</v>
      </c>
      <c r="H23" s="93">
        <v>1</v>
      </c>
      <c r="I23" s="73">
        <v>1</v>
      </c>
      <c r="J23" s="22">
        <f t="shared" si="2"/>
        <v>3</v>
      </c>
      <c r="K23" s="34">
        <f t="shared" si="3"/>
        <v>3</v>
      </c>
      <c r="L23" s="161">
        <f t="shared" si="4"/>
        <v>3</v>
      </c>
      <c r="M23" s="35">
        <f t="shared" si="5"/>
        <v>2.7266530334014998E-3</v>
      </c>
      <c r="N23" s="162">
        <v>1</v>
      </c>
    </row>
    <row r="24" spans="1:32" ht="14.25" x14ac:dyDescent="0.15">
      <c r="A24" s="176" t="s">
        <v>84</v>
      </c>
      <c r="B24" s="93">
        <v>3</v>
      </c>
      <c r="C24" s="73">
        <v>3</v>
      </c>
      <c r="D24" s="93">
        <v>3</v>
      </c>
      <c r="E24" s="73">
        <v>3</v>
      </c>
      <c r="F24" s="22">
        <f t="shared" si="0"/>
        <v>0</v>
      </c>
      <c r="G24" s="33">
        <f t="shared" si="1"/>
        <v>0</v>
      </c>
      <c r="H24" s="93">
        <v>3</v>
      </c>
      <c r="I24" s="73">
        <v>3</v>
      </c>
      <c r="J24" s="22">
        <f t="shared" si="2"/>
        <v>0</v>
      </c>
      <c r="K24" s="34">
        <f t="shared" si="3"/>
        <v>0</v>
      </c>
      <c r="L24" s="161">
        <f t="shared" si="4"/>
        <v>0</v>
      </c>
      <c r="M24" s="35">
        <f t="shared" si="5"/>
        <v>2.0449897750511249E-3</v>
      </c>
      <c r="N24" s="162">
        <v>6</v>
      </c>
      <c r="P24" s="127"/>
      <c r="Q24" s="177"/>
      <c r="R24" s="178" t="s">
        <v>136</v>
      </c>
    </row>
    <row r="25" spans="1:32" ht="14.25" x14ac:dyDescent="0.15">
      <c r="A25" s="179" t="s">
        <v>164</v>
      </c>
      <c r="B25" s="22">
        <v>3</v>
      </c>
      <c r="C25" s="73">
        <v>3</v>
      </c>
      <c r="D25" s="22">
        <v>3</v>
      </c>
      <c r="E25" s="73">
        <v>3</v>
      </c>
      <c r="F25" s="22">
        <f t="shared" si="0"/>
        <v>0</v>
      </c>
      <c r="G25" s="33">
        <f t="shared" si="1"/>
        <v>0</v>
      </c>
      <c r="H25" s="22">
        <v>1</v>
      </c>
      <c r="I25" s="73">
        <v>1</v>
      </c>
      <c r="J25" s="22">
        <f t="shared" si="2"/>
        <v>2</v>
      </c>
      <c r="K25" s="34">
        <f t="shared" si="3"/>
        <v>2</v>
      </c>
      <c r="L25" s="161">
        <f t="shared" si="4"/>
        <v>2</v>
      </c>
      <c r="M25" s="35">
        <f t="shared" si="5"/>
        <v>2.0449897750511249E-3</v>
      </c>
      <c r="N25" s="162">
        <v>5</v>
      </c>
    </row>
    <row r="26" spans="1:32" ht="14.25" x14ac:dyDescent="0.15">
      <c r="A26" s="176" t="s">
        <v>135</v>
      </c>
      <c r="B26" s="93">
        <v>1</v>
      </c>
      <c r="C26" s="109">
        <v>2</v>
      </c>
      <c r="D26" s="93">
        <v>1</v>
      </c>
      <c r="E26" s="109">
        <v>2</v>
      </c>
      <c r="F26" s="22">
        <f t="shared" si="0"/>
        <v>0</v>
      </c>
      <c r="G26" s="33">
        <f t="shared" si="1"/>
        <v>0</v>
      </c>
      <c r="H26" s="93">
        <v>1</v>
      </c>
      <c r="I26" s="109">
        <v>2</v>
      </c>
      <c r="J26" s="22">
        <f t="shared" si="2"/>
        <v>0</v>
      </c>
      <c r="K26" s="34">
        <f t="shared" si="3"/>
        <v>0</v>
      </c>
      <c r="L26" s="161">
        <f t="shared" si="4"/>
        <v>0</v>
      </c>
      <c r="M26" s="35">
        <f t="shared" si="5"/>
        <v>1.3633265167007499E-3</v>
      </c>
      <c r="N26" s="162">
        <v>5</v>
      </c>
      <c r="P26" s="207" t="s">
        <v>19</v>
      </c>
      <c r="Q26" s="208" t="e">
        <f>Q25/AC25</f>
        <v>#DIV/0!</v>
      </c>
      <c r="R26" s="208" t="e">
        <f>R25/AD25</f>
        <v>#DIV/0!</v>
      </c>
      <c r="S26" s="209" t="e">
        <f>S25/AC25</f>
        <v>#DIV/0!</v>
      </c>
      <c r="T26" s="209" t="e">
        <f>T25/AD25</f>
        <v>#DIV/0!</v>
      </c>
      <c r="U26" s="208" t="e">
        <f>U25/AC25</f>
        <v>#DIV/0!</v>
      </c>
      <c r="V26" s="208" t="e">
        <f>V25/AD25</f>
        <v>#DIV/0!</v>
      </c>
      <c r="W26" s="209" t="e">
        <f>W25/AC25</f>
        <v>#DIV/0!</v>
      </c>
      <c r="X26" s="209" t="e">
        <f>X25/AD25</f>
        <v>#DIV/0!</v>
      </c>
      <c r="Y26" s="208" t="e">
        <f>Y25/AC25</f>
        <v>#DIV/0!</v>
      </c>
      <c r="Z26" s="208" t="e">
        <f>Z25/AD25</f>
        <v>#DIV/0!</v>
      </c>
      <c r="AA26" s="209" t="e">
        <f>AA25/AC25</f>
        <v>#DIV/0!</v>
      </c>
      <c r="AB26" s="209" t="e">
        <f>AB25/AD25</f>
        <v>#DIV/0!</v>
      </c>
      <c r="AC26" s="208" t="e">
        <f>Q26+S26+U26+W26+Y26+AA26</f>
        <v>#DIV/0!</v>
      </c>
      <c r="AD26" s="208" t="e">
        <f>R26+T26+V26+X26+Z26+AB26</f>
        <v>#DIV/0!</v>
      </c>
      <c r="AE26" s="209" t="e">
        <f>AE25/AD25</f>
        <v>#DIV/0!</v>
      </c>
      <c r="AF26" s="209" t="e">
        <f>AF25/AD25</f>
        <v>#DIV/0!</v>
      </c>
    </row>
    <row r="27" spans="1:32" ht="14.25" x14ac:dyDescent="0.15">
      <c r="A27" s="179" t="s">
        <v>137</v>
      </c>
      <c r="B27" s="93">
        <v>2</v>
      </c>
      <c r="C27" s="73">
        <v>2</v>
      </c>
      <c r="D27" s="93">
        <v>2</v>
      </c>
      <c r="E27" s="73">
        <v>2</v>
      </c>
      <c r="F27" s="22">
        <f t="shared" si="0"/>
        <v>0</v>
      </c>
      <c r="G27" s="33">
        <f t="shared" si="1"/>
        <v>0</v>
      </c>
      <c r="H27" s="93">
        <v>2</v>
      </c>
      <c r="I27" s="73">
        <v>2</v>
      </c>
      <c r="J27" s="22">
        <f t="shared" si="2"/>
        <v>0</v>
      </c>
      <c r="K27" s="34">
        <f t="shared" si="3"/>
        <v>0</v>
      </c>
      <c r="L27" s="161">
        <f t="shared" si="4"/>
        <v>0</v>
      </c>
      <c r="M27" s="35">
        <f t="shared" si="5"/>
        <v>1.3633265167007499E-3</v>
      </c>
      <c r="N27" s="162">
        <v>2</v>
      </c>
      <c r="Q27" s="177"/>
      <c r="R27" s="178" t="s">
        <v>116</v>
      </c>
    </row>
    <row r="28" spans="1:32" ht="14.25" x14ac:dyDescent="0.15">
      <c r="A28" s="179" t="s">
        <v>147</v>
      </c>
      <c r="B28" s="93">
        <v>2</v>
      </c>
      <c r="C28" s="109">
        <v>2</v>
      </c>
      <c r="D28" s="93">
        <v>2</v>
      </c>
      <c r="E28" s="109">
        <v>2</v>
      </c>
      <c r="F28" s="93">
        <f t="shared" si="0"/>
        <v>0</v>
      </c>
      <c r="G28" s="105">
        <f t="shared" si="1"/>
        <v>0</v>
      </c>
      <c r="H28" s="93">
        <v>2</v>
      </c>
      <c r="I28" s="109">
        <v>2</v>
      </c>
      <c r="J28" s="93">
        <v>0</v>
      </c>
      <c r="K28" s="106">
        <v>0</v>
      </c>
      <c r="L28" s="161">
        <f t="shared" si="4"/>
        <v>0</v>
      </c>
      <c r="M28" s="35">
        <f t="shared" si="5"/>
        <v>1.3633265167007499E-3</v>
      </c>
      <c r="N28" s="162">
        <v>2</v>
      </c>
    </row>
    <row r="29" spans="1:32" ht="14.25" x14ac:dyDescent="0.15">
      <c r="A29" s="179" t="s">
        <v>197</v>
      </c>
      <c r="B29" s="93">
        <v>1</v>
      </c>
      <c r="C29" s="109">
        <v>1</v>
      </c>
      <c r="D29" s="93">
        <v>1</v>
      </c>
      <c r="E29" s="109">
        <v>1</v>
      </c>
      <c r="F29" s="93">
        <v>0</v>
      </c>
      <c r="G29" s="105">
        <v>0</v>
      </c>
      <c r="H29" s="93">
        <v>1</v>
      </c>
      <c r="I29" s="109">
        <v>1</v>
      </c>
      <c r="J29" s="210">
        <v>0</v>
      </c>
      <c r="K29" s="211">
        <v>0</v>
      </c>
      <c r="L29" s="161">
        <v>0</v>
      </c>
      <c r="M29" s="35">
        <f t="shared" si="5"/>
        <v>6.8166325835037494E-4</v>
      </c>
      <c r="N29" s="162">
        <v>1</v>
      </c>
    </row>
    <row r="30" spans="1:32" ht="14.25" x14ac:dyDescent="0.15">
      <c r="A30" s="179" t="s">
        <v>193</v>
      </c>
      <c r="B30" s="93">
        <v>1</v>
      </c>
      <c r="C30" s="73">
        <v>1</v>
      </c>
      <c r="D30" s="93">
        <v>1</v>
      </c>
      <c r="E30" s="73">
        <v>1</v>
      </c>
      <c r="F30" s="22">
        <f t="shared" ref="F30:F55" si="6">B30-D30</f>
        <v>0</v>
      </c>
      <c r="G30" s="33">
        <f t="shared" ref="G30:G55" si="7">C30-E30</f>
        <v>0</v>
      </c>
      <c r="H30" s="93"/>
      <c r="I30" s="73"/>
      <c r="J30" s="37">
        <f t="shared" ref="J30:J45" si="8">B30-H30</f>
        <v>1</v>
      </c>
      <c r="K30" s="38">
        <f t="shared" ref="K30:K45" si="9">C30-I30</f>
        <v>1</v>
      </c>
      <c r="L30" s="161">
        <f t="shared" ref="L30:L55" si="10">IF(ISERROR(K30/I30),0,K30/I30)</f>
        <v>0</v>
      </c>
      <c r="M30" s="35">
        <f t="shared" si="5"/>
        <v>6.8166325835037494E-4</v>
      </c>
      <c r="N30" s="162">
        <v>5</v>
      </c>
      <c r="Q30" s="177"/>
      <c r="R30" s="178"/>
    </row>
    <row r="31" spans="1:32" ht="14.25" x14ac:dyDescent="0.15">
      <c r="A31" s="181" t="s">
        <v>146</v>
      </c>
      <c r="B31" s="93">
        <v>1</v>
      </c>
      <c r="C31" s="73">
        <v>1</v>
      </c>
      <c r="D31" s="93">
        <v>1</v>
      </c>
      <c r="E31" s="73">
        <v>1</v>
      </c>
      <c r="F31" s="22">
        <f t="shared" si="6"/>
        <v>0</v>
      </c>
      <c r="G31" s="33">
        <f t="shared" si="7"/>
        <v>0</v>
      </c>
      <c r="H31" s="93">
        <v>1</v>
      </c>
      <c r="I31" s="73">
        <v>1</v>
      </c>
      <c r="J31" s="22">
        <f t="shared" si="8"/>
        <v>0</v>
      </c>
      <c r="K31" s="34">
        <f t="shared" si="9"/>
        <v>0</v>
      </c>
      <c r="L31" s="161">
        <f t="shared" si="10"/>
        <v>0</v>
      </c>
      <c r="M31" s="35">
        <f t="shared" si="5"/>
        <v>6.8166325835037494E-4</v>
      </c>
      <c r="N31" s="162">
        <v>2</v>
      </c>
    </row>
    <row r="32" spans="1:32" ht="14.25" x14ac:dyDescent="0.15">
      <c r="A32" s="179" t="s">
        <v>149</v>
      </c>
      <c r="B32" s="93">
        <v>1</v>
      </c>
      <c r="C32" s="73">
        <v>1</v>
      </c>
      <c r="D32" s="93">
        <v>1</v>
      </c>
      <c r="E32" s="73">
        <v>1</v>
      </c>
      <c r="F32" s="22">
        <f t="shared" si="6"/>
        <v>0</v>
      </c>
      <c r="G32" s="41">
        <f t="shared" si="7"/>
        <v>0</v>
      </c>
      <c r="H32" s="93">
        <v>1</v>
      </c>
      <c r="I32" s="73">
        <v>1</v>
      </c>
      <c r="J32" s="22">
        <f t="shared" si="8"/>
        <v>0</v>
      </c>
      <c r="K32" s="34">
        <f t="shared" si="9"/>
        <v>0</v>
      </c>
      <c r="L32" s="161">
        <f t="shared" si="10"/>
        <v>0</v>
      </c>
      <c r="M32" s="35">
        <f t="shared" si="5"/>
        <v>6.8166325835037494E-4</v>
      </c>
      <c r="N32" s="162">
        <v>3</v>
      </c>
    </row>
    <row r="33" spans="1:14" ht="14.25" x14ac:dyDescent="0.15">
      <c r="A33" s="179" t="s">
        <v>152</v>
      </c>
      <c r="B33" s="22">
        <v>1</v>
      </c>
      <c r="C33" s="73">
        <v>1</v>
      </c>
      <c r="D33" s="22">
        <v>1</v>
      </c>
      <c r="E33" s="73">
        <v>1</v>
      </c>
      <c r="F33" s="22">
        <f t="shared" si="6"/>
        <v>0</v>
      </c>
      <c r="G33" s="36">
        <f t="shared" si="7"/>
        <v>0</v>
      </c>
      <c r="H33" s="22">
        <v>1</v>
      </c>
      <c r="I33" s="73">
        <v>1</v>
      </c>
      <c r="J33" s="22">
        <f t="shared" si="8"/>
        <v>0</v>
      </c>
      <c r="K33" s="34">
        <f t="shared" si="9"/>
        <v>0</v>
      </c>
      <c r="L33" s="161">
        <f t="shared" si="10"/>
        <v>0</v>
      </c>
      <c r="M33" s="35">
        <f t="shared" si="5"/>
        <v>6.8166325835037494E-4</v>
      </c>
      <c r="N33" s="162">
        <v>1</v>
      </c>
    </row>
    <row r="34" spans="1:14" ht="14.25" x14ac:dyDescent="0.15">
      <c r="A34" s="179" t="s">
        <v>68</v>
      </c>
      <c r="B34" s="93">
        <v>1</v>
      </c>
      <c r="C34" s="73">
        <v>1</v>
      </c>
      <c r="D34" s="93">
        <v>1</v>
      </c>
      <c r="E34" s="73">
        <v>1</v>
      </c>
      <c r="F34" s="22">
        <f t="shared" si="6"/>
        <v>0</v>
      </c>
      <c r="G34" s="36">
        <f t="shared" si="7"/>
        <v>0</v>
      </c>
      <c r="H34" s="93">
        <v>1</v>
      </c>
      <c r="I34" s="73">
        <v>1</v>
      </c>
      <c r="J34" s="22">
        <f t="shared" si="8"/>
        <v>0</v>
      </c>
      <c r="K34" s="34">
        <f t="shared" si="9"/>
        <v>0</v>
      </c>
      <c r="L34" s="161">
        <f t="shared" si="10"/>
        <v>0</v>
      </c>
      <c r="M34" s="35">
        <f t="shared" si="5"/>
        <v>6.8166325835037494E-4</v>
      </c>
      <c r="N34" s="162">
        <v>4</v>
      </c>
    </row>
    <row r="35" spans="1:14" ht="14.25" x14ac:dyDescent="0.15">
      <c r="A35" s="179" t="s">
        <v>157</v>
      </c>
      <c r="B35" s="22">
        <v>1</v>
      </c>
      <c r="C35" s="73">
        <v>1</v>
      </c>
      <c r="D35" s="22">
        <v>1</v>
      </c>
      <c r="E35" s="73">
        <v>1</v>
      </c>
      <c r="F35" s="22">
        <f t="shared" si="6"/>
        <v>0</v>
      </c>
      <c r="G35" s="36">
        <f t="shared" si="7"/>
        <v>0</v>
      </c>
      <c r="H35" s="22">
        <v>1</v>
      </c>
      <c r="I35" s="73">
        <v>1</v>
      </c>
      <c r="J35" s="22">
        <f t="shared" si="8"/>
        <v>0</v>
      </c>
      <c r="K35" s="34">
        <f t="shared" si="9"/>
        <v>0</v>
      </c>
      <c r="L35" s="161">
        <f t="shared" si="10"/>
        <v>0</v>
      </c>
      <c r="M35" s="35">
        <f t="shared" si="5"/>
        <v>6.8166325835037494E-4</v>
      </c>
      <c r="N35" s="162">
        <v>5</v>
      </c>
    </row>
    <row r="36" spans="1:14" ht="14.25" x14ac:dyDescent="0.15">
      <c r="A36" s="180" t="s">
        <v>160</v>
      </c>
      <c r="B36" s="93">
        <v>1</v>
      </c>
      <c r="C36" s="73">
        <v>1</v>
      </c>
      <c r="D36" s="93">
        <v>1</v>
      </c>
      <c r="E36" s="73">
        <v>1</v>
      </c>
      <c r="F36" s="22">
        <f t="shared" si="6"/>
        <v>0</v>
      </c>
      <c r="G36" s="36">
        <f t="shared" si="7"/>
        <v>0</v>
      </c>
      <c r="H36" s="93">
        <v>1</v>
      </c>
      <c r="I36" s="73">
        <v>1</v>
      </c>
      <c r="J36" s="22">
        <f t="shared" si="8"/>
        <v>0</v>
      </c>
      <c r="K36" s="34">
        <f t="shared" si="9"/>
        <v>0</v>
      </c>
      <c r="L36" s="161">
        <f t="shared" si="10"/>
        <v>0</v>
      </c>
      <c r="M36" s="35">
        <f t="shared" si="5"/>
        <v>6.8166325835037494E-4</v>
      </c>
      <c r="N36" s="162">
        <v>6</v>
      </c>
    </row>
    <row r="37" spans="1:14" ht="14.25" x14ac:dyDescent="0.15">
      <c r="A37" s="182" t="s">
        <v>167</v>
      </c>
      <c r="B37" s="93">
        <v>1</v>
      </c>
      <c r="C37" s="72">
        <v>1</v>
      </c>
      <c r="D37" s="93">
        <v>1</v>
      </c>
      <c r="E37" s="72">
        <v>1</v>
      </c>
      <c r="F37" s="22">
        <f t="shared" si="6"/>
        <v>0</v>
      </c>
      <c r="G37" s="36">
        <f t="shared" si="7"/>
        <v>0</v>
      </c>
      <c r="H37" s="93">
        <v>1</v>
      </c>
      <c r="I37" s="72">
        <v>1</v>
      </c>
      <c r="J37" s="22">
        <f t="shared" si="8"/>
        <v>0</v>
      </c>
      <c r="K37" s="34">
        <f t="shared" si="9"/>
        <v>0</v>
      </c>
      <c r="L37" s="161">
        <f t="shared" si="10"/>
        <v>0</v>
      </c>
      <c r="M37" s="35">
        <f t="shared" si="5"/>
        <v>6.8166325835037494E-4</v>
      </c>
      <c r="N37" s="162">
        <v>2</v>
      </c>
    </row>
    <row r="38" spans="1:14" ht="14.25" x14ac:dyDescent="0.15">
      <c r="A38" s="181" t="s">
        <v>169</v>
      </c>
      <c r="B38" s="93">
        <v>1</v>
      </c>
      <c r="C38" s="73">
        <v>1</v>
      </c>
      <c r="D38" s="93">
        <v>1</v>
      </c>
      <c r="E38" s="73">
        <v>1</v>
      </c>
      <c r="F38" s="22">
        <f t="shared" si="6"/>
        <v>0</v>
      </c>
      <c r="G38" s="36">
        <f t="shared" si="7"/>
        <v>0</v>
      </c>
      <c r="H38" s="93">
        <v>1</v>
      </c>
      <c r="I38" s="73">
        <v>1</v>
      </c>
      <c r="J38" s="22">
        <f t="shared" si="8"/>
        <v>0</v>
      </c>
      <c r="K38" s="34">
        <f t="shared" si="9"/>
        <v>0</v>
      </c>
      <c r="L38" s="161">
        <f t="shared" si="10"/>
        <v>0</v>
      </c>
      <c r="M38" s="35">
        <f t="shared" si="5"/>
        <v>6.8166325835037494E-4</v>
      </c>
      <c r="N38" s="162">
        <v>2</v>
      </c>
    </row>
    <row r="39" spans="1:14" ht="14.25" x14ac:dyDescent="0.15">
      <c r="A39" s="205" t="s">
        <v>173</v>
      </c>
      <c r="B39" s="22">
        <v>1</v>
      </c>
      <c r="C39" s="73">
        <v>1</v>
      </c>
      <c r="D39" s="22">
        <v>1</v>
      </c>
      <c r="E39" s="73">
        <v>1</v>
      </c>
      <c r="F39" s="77">
        <f t="shared" si="6"/>
        <v>0</v>
      </c>
      <c r="G39" s="36">
        <f t="shared" si="7"/>
        <v>0</v>
      </c>
      <c r="H39" s="22"/>
      <c r="I39" s="73"/>
      <c r="J39" s="22">
        <f t="shared" si="8"/>
        <v>1</v>
      </c>
      <c r="K39" s="34">
        <f t="shared" si="9"/>
        <v>1</v>
      </c>
      <c r="L39" s="161">
        <f t="shared" si="10"/>
        <v>0</v>
      </c>
      <c r="M39" s="35">
        <f t="shared" si="5"/>
        <v>6.8166325835037494E-4</v>
      </c>
      <c r="N39" s="162">
        <v>3</v>
      </c>
    </row>
    <row r="40" spans="1:14" ht="14.25" x14ac:dyDescent="0.15">
      <c r="A40" s="183" t="s">
        <v>71</v>
      </c>
      <c r="B40" s="22">
        <v>1</v>
      </c>
      <c r="C40" s="73">
        <v>1</v>
      </c>
      <c r="D40" s="22">
        <v>1</v>
      </c>
      <c r="E40" s="73">
        <v>1</v>
      </c>
      <c r="F40" s="77">
        <f t="shared" si="6"/>
        <v>0</v>
      </c>
      <c r="G40" s="36">
        <f t="shared" si="7"/>
        <v>0</v>
      </c>
      <c r="H40" s="22">
        <v>1</v>
      </c>
      <c r="I40" s="73">
        <v>1</v>
      </c>
      <c r="J40" s="22">
        <f t="shared" si="8"/>
        <v>0</v>
      </c>
      <c r="K40" s="34">
        <f t="shared" si="9"/>
        <v>0</v>
      </c>
      <c r="L40" s="161">
        <f t="shared" si="10"/>
        <v>0</v>
      </c>
      <c r="M40" s="35">
        <f t="shared" si="5"/>
        <v>6.8166325835037494E-4</v>
      </c>
      <c r="N40" s="162">
        <v>5</v>
      </c>
    </row>
    <row r="41" spans="1:14" ht="14.25" x14ac:dyDescent="0.15">
      <c r="A41" s="183" t="s">
        <v>88</v>
      </c>
      <c r="B41" s="22">
        <v>1</v>
      </c>
      <c r="C41" s="73">
        <v>1</v>
      </c>
      <c r="D41" s="22">
        <v>1</v>
      </c>
      <c r="E41" s="73">
        <v>2</v>
      </c>
      <c r="F41" s="77">
        <f t="shared" si="6"/>
        <v>0</v>
      </c>
      <c r="G41" s="36">
        <f t="shared" si="7"/>
        <v>-1</v>
      </c>
      <c r="H41" s="22">
        <v>1</v>
      </c>
      <c r="I41" s="73">
        <v>1</v>
      </c>
      <c r="J41" s="22">
        <f t="shared" si="8"/>
        <v>0</v>
      </c>
      <c r="K41" s="34">
        <f t="shared" si="9"/>
        <v>0</v>
      </c>
      <c r="L41" s="161">
        <f t="shared" si="10"/>
        <v>0</v>
      </c>
      <c r="M41" s="35">
        <f t="shared" si="5"/>
        <v>6.8166325835037494E-4</v>
      </c>
      <c r="N41" s="192">
        <v>0</v>
      </c>
    </row>
    <row r="42" spans="1:14" ht="14.25" x14ac:dyDescent="0.15">
      <c r="A42" s="179" t="s">
        <v>142</v>
      </c>
      <c r="B42" s="22"/>
      <c r="C42" s="72"/>
      <c r="D42" s="22"/>
      <c r="E42" s="72"/>
      <c r="F42" s="22">
        <f t="shared" si="6"/>
        <v>0</v>
      </c>
      <c r="G42" s="33">
        <f t="shared" si="7"/>
        <v>0</v>
      </c>
      <c r="H42" s="22">
        <v>2</v>
      </c>
      <c r="I42" s="72">
        <v>2</v>
      </c>
      <c r="J42" s="22">
        <f t="shared" si="8"/>
        <v>-2</v>
      </c>
      <c r="K42" s="34">
        <f t="shared" si="9"/>
        <v>-2</v>
      </c>
      <c r="L42" s="161">
        <f t="shared" si="10"/>
        <v>-1</v>
      </c>
      <c r="M42" s="35">
        <f t="shared" si="5"/>
        <v>0</v>
      </c>
      <c r="N42" s="162">
        <v>4</v>
      </c>
    </row>
    <row r="43" spans="1:14" ht="14.25" x14ac:dyDescent="0.15">
      <c r="A43" s="179" t="s">
        <v>145</v>
      </c>
      <c r="B43" s="93"/>
      <c r="C43" s="72"/>
      <c r="D43" s="93"/>
      <c r="E43" s="72"/>
      <c r="F43" s="22">
        <f t="shared" si="6"/>
        <v>0</v>
      </c>
      <c r="G43" s="33">
        <f t="shared" si="7"/>
        <v>0</v>
      </c>
      <c r="H43" s="93"/>
      <c r="I43" s="72"/>
      <c r="J43" s="22">
        <f t="shared" si="8"/>
        <v>0</v>
      </c>
      <c r="K43" s="34">
        <f t="shared" si="9"/>
        <v>0</v>
      </c>
      <c r="L43" s="161">
        <f t="shared" si="10"/>
        <v>0</v>
      </c>
      <c r="M43" s="35">
        <f t="shared" si="5"/>
        <v>0</v>
      </c>
      <c r="N43" s="162">
        <v>5</v>
      </c>
    </row>
    <row r="44" spans="1:14" ht="14.25" x14ac:dyDescent="0.15">
      <c r="A44" s="179" t="s">
        <v>148</v>
      </c>
      <c r="B44" s="93"/>
      <c r="C44" s="72"/>
      <c r="D44" s="93"/>
      <c r="E44" s="72"/>
      <c r="F44" s="22">
        <f t="shared" si="6"/>
        <v>0</v>
      </c>
      <c r="G44" s="33">
        <f t="shared" si="7"/>
        <v>0</v>
      </c>
      <c r="H44" s="93"/>
      <c r="I44" s="72"/>
      <c r="J44" s="22">
        <f t="shared" si="8"/>
        <v>0</v>
      </c>
      <c r="K44" s="34">
        <f t="shared" si="9"/>
        <v>0</v>
      </c>
      <c r="L44" s="161">
        <f t="shared" si="10"/>
        <v>0</v>
      </c>
      <c r="M44" s="35">
        <f t="shared" si="5"/>
        <v>0</v>
      </c>
      <c r="N44" s="162">
        <v>2</v>
      </c>
    </row>
    <row r="45" spans="1:14" ht="14.25" x14ac:dyDescent="0.15">
      <c r="A45" s="179" t="s">
        <v>153</v>
      </c>
      <c r="B45" s="93"/>
      <c r="C45" s="72"/>
      <c r="D45" s="93"/>
      <c r="E45" s="72"/>
      <c r="F45" s="22">
        <f t="shared" si="6"/>
        <v>0</v>
      </c>
      <c r="G45" s="33">
        <f t="shared" si="7"/>
        <v>0</v>
      </c>
      <c r="H45" s="93"/>
      <c r="I45" s="72"/>
      <c r="J45" s="22">
        <f t="shared" si="8"/>
        <v>0</v>
      </c>
      <c r="K45" s="34">
        <f t="shared" si="9"/>
        <v>0</v>
      </c>
      <c r="L45" s="161">
        <f t="shared" si="10"/>
        <v>0</v>
      </c>
      <c r="M45" s="35">
        <f t="shared" si="5"/>
        <v>0</v>
      </c>
      <c r="N45" s="162">
        <v>2</v>
      </c>
    </row>
    <row r="46" spans="1:14" ht="14.25" x14ac:dyDescent="0.15">
      <c r="A46" s="182" t="s">
        <v>158</v>
      </c>
      <c r="B46" s="22"/>
      <c r="C46" s="72"/>
      <c r="D46" s="22"/>
      <c r="E46" s="72"/>
      <c r="F46" s="21">
        <f t="shared" si="6"/>
        <v>0</v>
      </c>
      <c r="G46" s="30">
        <f t="shared" si="7"/>
        <v>0</v>
      </c>
      <c r="H46" s="22"/>
      <c r="I46" s="72"/>
      <c r="J46" s="22">
        <v>0</v>
      </c>
      <c r="K46" s="34">
        <v>0</v>
      </c>
      <c r="L46" s="161">
        <f t="shared" si="10"/>
        <v>0</v>
      </c>
      <c r="M46" s="35">
        <f t="shared" si="5"/>
        <v>0</v>
      </c>
      <c r="N46" s="162">
        <v>1</v>
      </c>
    </row>
    <row r="47" spans="1:14" ht="14.25" x14ac:dyDescent="0.15">
      <c r="A47" s="181" t="s">
        <v>161</v>
      </c>
      <c r="B47" s="93"/>
      <c r="C47" s="73"/>
      <c r="D47" s="93"/>
      <c r="E47" s="73"/>
      <c r="F47" s="22">
        <f t="shared" si="6"/>
        <v>0</v>
      </c>
      <c r="G47" s="33">
        <f t="shared" si="7"/>
        <v>0</v>
      </c>
      <c r="H47" s="93"/>
      <c r="I47" s="73"/>
      <c r="J47" s="21">
        <f t="shared" ref="J47:J55" si="11">B47-H47</f>
        <v>0</v>
      </c>
      <c r="K47" s="34">
        <f t="shared" ref="K47:K55" si="12">C47-I47</f>
        <v>0</v>
      </c>
      <c r="L47" s="161">
        <f t="shared" si="10"/>
        <v>0</v>
      </c>
      <c r="M47" s="35">
        <f t="shared" si="5"/>
        <v>0</v>
      </c>
      <c r="N47" s="162">
        <v>5</v>
      </c>
    </row>
    <row r="48" spans="1:14" ht="14.25" x14ac:dyDescent="0.15">
      <c r="A48" s="179" t="s">
        <v>166</v>
      </c>
      <c r="B48" s="22"/>
      <c r="C48" s="73"/>
      <c r="D48" s="22"/>
      <c r="E48" s="73"/>
      <c r="F48" s="22">
        <f t="shared" si="6"/>
        <v>0</v>
      </c>
      <c r="G48" s="33">
        <f t="shared" si="7"/>
        <v>0</v>
      </c>
      <c r="H48" s="185"/>
      <c r="I48" s="73"/>
      <c r="J48" s="21">
        <f t="shared" si="11"/>
        <v>0</v>
      </c>
      <c r="K48" s="34">
        <f t="shared" si="12"/>
        <v>0</v>
      </c>
      <c r="L48" s="161">
        <f t="shared" si="10"/>
        <v>0</v>
      </c>
      <c r="M48" s="35">
        <f t="shared" si="5"/>
        <v>0</v>
      </c>
      <c r="N48" s="162">
        <v>2</v>
      </c>
    </row>
    <row r="49" spans="1:14" ht="14.25" x14ac:dyDescent="0.15">
      <c r="A49" s="179" t="s">
        <v>168</v>
      </c>
      <c r="B49" s="93"/>
      <c r="C49" s="73"/>
      <c r="D49" s="93"/>
      <c r="E49" s="73"/>
      <c r="F49" s="22">
        <f t="shared" si="6"/>
        <v>0</v>
      </c>
      <c r="G49" s="33">
        <f t="shared" si="7"/>
        <v>0</v>
      </c>
      <c r="H49" s="206"/>
      <c r="I49" s="73"/>
      <c r="J49" s="21">
        <f t="shared" si="11"/>
        <v>0</v>
      </c>
      <c r="K49" s="34">
        <f t="shared" si="12"/>
        <v>0</v>
      </c>
      <c r="L49" s="161">
        <f t="shared" si="10"/>
        <v>0</v>
      </c>
      <c r="M49" s="35">
        <f t="shared" si="5"/>
        <v>0</v>
      </c>
      <c r="N49" s="162">
        <v>2</v>
      </c>
    </row>
    <row r="50" spans="1:14" ht="14.25" x14ac:dyDescent="0.15">
      <c r="A50" s="179" t="s">
        <v>72</v>
      </c>
      <c r="B50" s="22"/>
      <c r="C50" s="73"/>
      <c r="D50" s="22"/>
      <c r="E50" s="73"/>
      <c r="F50" s="22">
        <f t="shared" si="6"/>
        <v>0</v>
      </c>
      <c r="G50" s="33">
        <f t="shared" si="7"/>
        <v>0</v>
      </c>
      <c r="H50" s="186">
        <v>1</v>
      </c>
      <c r="I50" s="73">
        <v>1</v>
      </c>
      <c r="J50" s="21">
        <f t="shared" si="11"/>
        <v>-1</v>
      </c>
      <c r="K50" s="34">
        <f t="shared" si="12"/>
        <v>-1</v>
      </c>
      <c r="L50" s="161">
        <f t="shared" si="10"/>
        <v>-1</v>
      </c>
      <c r="M50" s="35">
        <f t="shared" si="5"/>
        <v>0</v>
      </c>
      <c r="N50" s="162">
        <v>2</v>
      </c>
    </row>
    <row r="51" spans="1:14" ht="14.25" x14ac:dyDescent="0.15">
      <c r="A51" s="179" t="s">
        <v>170</v>
      </c>
      <c r="B51" s="22"/>
      <c r="C51" s="73"/>
      <c r="D51" s="22"/>
      <c r="E51" s="73"/>
      <c r="F51" s="22">
        <f t="shared" si="6"/>
        <v>0</v>
      </c>
      <c r="G51" s="33">
        <f t="shared" si="7"/>
        <v>0</v>
      </c>
      <c r="H51" s="186"/>
      <c r="I51" s="73"/>
      <c r="J51" s="21">
        <f t="shared" si="11"/>
        <v>0</v>
      </c>
      <c r="K51" s="34">
        <f t="shared" si="12"/>
        <v>0</v>
      </c>
      <c r="L51" s="161">
        <f t="shared" si="10"/>
        <v>0</v>
      </c>
      <c r="M51" s="35">
        <f t="shared" si="5"/>
        <v>0</v>
      </c>
      <c r="N51" s="162">
        <v>2</v>
      </c>
    </row>
    <row r="52" spans="1:14" ht="14.25" x14ac:dyDescent="0.15">
      <c r="A52" s="181" t="s">
        <v>171</v>
      </c>
      <c r="B52" s="22"/>
      <c r="C52" s="73"/>
      <c r="D52" s="22"/>
      <c r="E52" s="73"/>
      <c r="F52" s="77">
        <f t="shared" si="6"/>
        <v>0</v>
      </c>
      <c r="G52" s="33">
        <f t="shared" si="7"/>
        <v>0</v>
      </c>
      <c r="H52" s="186"/>
      <c r="I52" s="73"/>
      <c r="J52" s="21">
        <f t="shared" si="11"/>
        <v>0</v>
      </c>
      <c r="K52" s="34">
        <f t="shared" si="12"/>
        <v>0</v>
      </c>
      <c r="L52" s="161">
        <f t="shared" si="10"/>
        <v>0</v>
      </c>
      <c r="M52" s="35">
        <f t="shared" si="5"/>
        <v>0</v>
      </c>
      <c r="N52" s="187">
        <v>1</v>
      </c>
    </row>
    <row r="53" spans="1:14" ht="14.25" x14ac:dyDescent="0.15">
      <c r="A53" s="183" t="s">
        <v>176</v>
      </c>
      <c r="B53" s="22"/>
      <c r="C53" s="73"/>
      <c r="D53" s="22"/>
      <c r="E53" s="73"/>
      <c r="F53" s="77">
        <f t="shared" si="6"/>
        <v>0</v>
      </c>
      <c r="G53" s="33">
        <f t="shared" si="7"/>
        <v>0</v>
      </c>
      <c r="H53" s="186"/>
      <c r="I53" s="73"/>
      <c r="J53" s="22">
        <f t="shared" si="11"/>
        <v>0</v>
      </c>
      <c r="K53" s="34">
        <f t="shared" si="12"/>
        <v>0</v>
      </c>
      <c r="L53" s="212">
        <f t="shared" si="10"/>
        <v>0</v>
      </c>
      <c r="M53" s="35">
        <f t="shared" si="5"/>
        <v>0</v>
      </c>
      <c r="N53" s="162">
        <v>2</v>
      </c>
    </row>
    <row r="54" spans="1:14" ht="15" thickBot="1" x14ac:dyDescent="0.2">
      <c r="A54" s="213" t="s">
        <v>177</v>
      </c>
      <c r="B54" s="42"/>
      <c r="C54" s="189"/>
      <c r="D54" s="42"/>
      <c r="E54" s="189"/>
      <c r="F54" s="214">
        <f t="shared" si="6"/>
        <v>0</v>
      </c>
      <c r="G54" s="40">
        <f t="shared" si="7"/>
        <v>0</v>
      </c>
      <c r="H54" s="42">
        <v>1</v>
      </c>
      <c r="I54" s="189">
        <v>1</v>
      </c>
      <c r="J54" s="42">
        <f t="shared" si="11"/>
        <v>-1</v>
      </c>
      <c r="K54" s="215">
        <f t="shared" si="12"/>
        <v>-1</v>
      </c>
      <c r="L54" s="191">
        <f t="shared" si="10"/>
        <v>-1</v>
      </c>
      <c r="M54" s="35">
        <f t="shared" si="5"/>
        <v>0</v>
      </c>
      <c r="N54" s="217">
        <v>1</v>
      </c>
    </row>
    <row r="55" spans="1:14" ht="15" thickBot="1" x14ac:dyDescent="0.2">
      <c r="A55" s="216" t="s">
        <v>198</v>
      </c>
      <c r="B55" s="219">
        <f>SUM(B4:B54)</f>
        <v>1188</v>
      </c>
      <c r="C55" s="221">
        <f>SUM(C4:C54)</f>
        <v>1467</v>
      </c>
      <c r="D55" s="219">
        <f>SUM(D4:D54)</f>
        <v>1178</v>
      </c>
      <c r="E55" s="221">
        <f>SUM(E4:E54)</f>
        <v>1458</v>
      </c>
      <c r="F55" s="220">
        <f t="shared" si="6"/>
        <v>10</v>
      </c>
      <c r="G55" s="218">
        <f t="shared" si="7"/>
        <v>9</v>
      </c>
      <c r="H55" s="219">
        <f>SUM(H4:H54)</f>
        <v>1105</v>
      </c>
      <c r="I55" s="221">
        <f>SUM(I4:I54)</f>
        <v>1347</v>
      </c>
      <c r="J55" s="219">
        <f t="shared" si="11"/>
        <v>83</v>
      </c>
      <c r="K55" s="218">
        <f t="shared" si="12"/>
        <v>120</v>
      </c>
      <c r="L55" s="194">
        <f t="shared" si="10"/>
        <v>8.9086859688195991E-2</v>
      </c>
      <c r="M55" s="195">
        <f t="shared" si="5"/>
        <v>1</v>
      </c>
      <c r="N55" s="7"/>
    </row>
  </sheetData>
  <mergeCells count="33">
    <mergeCell ref="AL1:AM1"/>
    <mergeCell ref="AN1:AO1"/>
    <mergeCell ref="AP1:AQ1"/>
    <mergeCell ref="AV3:AW3"/>
    <mergeCell ref="AJ3:AK3"/>
    <mergeCell ref="AL3:AM3"/>
    <mergeCell ref="AN3:AO3"/>
    <mergeCell ref="AP3:AQ3"/>
    <mergeCell ref="AR3:AS3"/>
    <mergeCell ref="AT3:AU3"/>
    <mergeCell ref="AR1:AS1"/>
    <mergeCell ref="AT1:AU1"/>
    <mergeCell ref="AV1:AW1"/>
    <mergeCell ref="Y2:Z2"/>
    <mergeCell ref="AA2:AB2"/>
    <mergeCell ref="AC2:AD2"/>
    <mergeCell ref="AE2:AF2"/>
    <mergeCell ref="AG1:AG2"/>
    <mergeCell ref="AH1:AI1"/>
    <mergeCell ref="AJ1:AK1"/>
    <mergeCell ref="AH3:AI3"/>
    <mergeCell ref="B2:C2"/>
    <mergeCell ref="D2:E2"/>
    <mergeCell ref="F2:G2"/>
    <mergeCell ref="H2:I2"/>
    <mergeCell ref="J2:K2"/>
    <mergeCell ref="P2:P3"/>
    <mergeCell ref="I1:M1"/>
    <mergeCell ref="Q2:R2"/>
    <mergeCell ref="S2:T2"/>
    <mergeCell ref="U2:V2"/>
    <mergeCell ref="W2:X2"/>
    <mergeCell ref="AG3:AG4"/>
  </mergeCells>
  <phoneticPr fontId="15"/>
  <pageMargins left="0.51181102362204722" right="0.51181102362204722" top="0.55118110236220474" bottom="0.39370078740157483" header="0.31496062992125984" footer="0.31496062992125984"/>
  <pageSetup paperSize="9" scale="93" fitToHeight="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AFDFD-BAB8-4758-B23A-D257F4961559}">
  <sheetPr>
    <pageSetUpPr fitToPage="1"/>
  </sheetPr>
  <dimension ref="A1:AW57"/>
  <sheetViews>
    <sheetView workbookViewId="0">
      <selection activeCell="C37" sqref="C37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195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45200</v>
      </c>
      <c r="C2" s="374"/>
      <c r="D2" s="373">
        <v>45170</v>
      </c>
      <c r="E2" s="374"/>
      <c r="F2" s="345" t="s">
        <v>3</v>
      </c>
      <c r="G2" s="346"/>
      <c r="H2" s="373">
        <v>44835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6.8587105624142656E-4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1.3717421124828531E-3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1176</v>
      </c>
      <c r="AJ5" s="164">
        <v>6</v>
      </c>
      <c r="AK5" s="164">
        <v>14</v>
      </c>
      <c r="AL5" s="163">
        <v>2</v>
      </c>
      <c r="AM5" s="163">
        <v>2</v>
      </c>
      <c r="AN5" s="164">
        <v>2</v>
      </c>
      <c r="AO5" s="164">
        <v>25</v>
      </c>
      <c r="AP5" s="163">
        <v>7</v>
      </c>
      <c r="AQ5" s="165">
        <v>235</v>
      </c>
      <c r="AR5" s="164">
        <v>2</v>
      </c>
      <c r="AS5" s="166">
        <v>4</v>
      </c>
      <c r="AT5" s="167">
        <f>AH5+AJ5+AL5+AN5+AP5+AR5</f>
        <v>37</v>
      </c>
      <c r="AU5" s="168">
        <f>AI5+AK5+AM5+AO5+AQ5+AS5+2</f>
        <v>1458</v>
      </c>
      <c r="AV5" s="169">
        <v>729</v>
      </c>
      <c r="AW5" s="170">
        <v>729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2.05761316872428E-3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0.48648648648648651</v>
      </c>
      <c r="AI6" s="59">
        <f>AI5/AU5</f>
        <v>0.80658436213991769</v>
      </c>
      <c r="AJ6" s="60">
        <f>AJ5/AT5</f>
        <v>0.16216216216216217</v>
      </c>
      <c r="AK6" s="60">
        <f>AK5/AU5</f>
        <v>9.6021947873799734E-3</v>
      </c>
      <c r="AL6" s="59">
        <f>AL5/AT5</f>
        <v>5.4054054054054057E-2</v>
      </c>
      <c r="AM6" s="59">
        <f>AM5/AU5</f>
        <v>1.3717421124828531E-3</v>
      </c>
      <c r="AN6" s="60">
        <f>AN5/AT5</f>
        <v>5.4054054054054057E-2</v>
      </c>
      <c r="AO6" s="60">
        <f>AO5/AU5</f>
        <v>1.7146776406035666E-2</v>
      </c>
      <c r="AP6" s="59">
        <f>AP5/AT5</f>
        <v>0.1891891891891892</v>
      </c>
      <c r="AQ6" s="59">
        <f>AQ5/AU5</f>
        <v>0.16117969821673525</v>
      </c>
      <c r="AR6" s="60">
        <f>AR5/AT5</f>
        <v>5.4054054054054057E-2</v>
      </c>
      <c r="AS6" s="173">
        <f>AS5/AU5</f>
        <v>2.7434842249657062E-3</v>
      </c>
      <c r="AT6" s="174">
        <f>AH6+AJ6+AL6+AN6+AP6+AR6</f>
        <v>1</v>
      </c>
      <c r="AU6" s="175">
        <f>AI6+AK6+AM6+AO6+AQ6+AS6</f>
        <v>0.99862825788751719</v>
      </c>
      <c r="AV6" s="63">
        <f>AV5/AU5</f>
        <v>0.5</v>
      </c>
      <c r="AW6" s="64">
        <f>AW5/AU5</f>
        <v>0.5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1.3717421124828531E-3</v>
      </c>
      <c r="N7" s="162">
        <v>2</v>
      </c>
      <c r="Q7" s="177"/>
      <c r="R7" s="178" t="s">
        <v>116</v>
      </c>
      <c r="AG7" s="127"/>
      <c r="AH7" s="177"/>
      <c r="AI7" s="178" t="s">
        <v>136</v>
      </c>
    </row>
    <row r="8" spans="1:49" ht="14.25" x14ac:dyDescent="0.15">
      <c r="A8" s="179" t="s">
        <v>193</v>
      </c>
      <c r="B8" s="93">
        <v>1</v>
      </c>
      <c r="C8" s="73">
        <v>1</v>
      </c>
      <c r="D8" s="93">
        <v>1</v>
      </c>
      <c r="E8" s="73">
        <v>1</v>
      </c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1</v>
      </c>
      <c r="K8" s="34">
        <f t="shared" si="1"/>
        <v>1</v>
      </c>
      <c r="L8" s="161">
        <f t="shared" si="2"/>
        <v>0</v>
      </c>
      <c r="M8" s="35">
        <f t="shared" si="3"/>
        <v>6.8587105624142656E-4</v>
      </c>
      <c r="N8" s="162">
        <v>5</v>
      </c>
      <c r="Q8" s="177"/>
      <c r="R8" s="178"/>
      <c r="AH8" s="177"/>
      <c r="AI8" s="178" t="s">
        <v>116</v>
      </c>
    </row>
    <row r="9" spans="1:49" ht="14.25" x14ac:dyDescent="0.15">
      <c r="A9" s="179" t="s">
        <v>138</v>
      </c>
      <c r="B9" s="93">
        <v>133</v>
      </c>
      <c r="C9" s="73">
        <v>222</v>
      </c>
      <c r="D9" s="93">
        <v>131</v>
      </c>
      <c r="E9" s="73">
        <v>220</v>
      </c>
      <c r="F9" s="22">
        <f t="shared" si="0"/>
        <v>2</v>
      </c>
      <c r="G9" s="33">
        <f t="shared" si="0"/>
        <v>2</v>
      </c>
      <c r="H9" s="93">
        <v>118</v>
      </c>
      <c r="I9" s="73">
        <v>204</v>
      </c>
      <c r="J9" s="22">
        <f t="shared" si="1"/>
        <v>15</v>
      </c>
      <c r="K9" s="34">
        <f t="shared" si="1"/>
        <v>18</v>
      </c>
      <c r="L9" s="161">
        <f t="shared" si="2"/>
        <v>8.8235294117647065E-2</v>
      </c>
      <c r="M9" s="35">
        <f t="shared" si="3"/>
        <v>0.15226337448559671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11</v>
      </c>
      <c r="C10" s="73">
        <v>11</v>
      </c>
      <c r="D10" s="22">
        <v>12</v>
      </c>
      <c r="E10" s="73">
        <v>12</v>
      </c>
      <c r="F10" s="22">
        <f t="shared" si="0"/>
        <v>-1</v>
      </c>
      <c r="G10" s="33">
        <f t="shared" si="0"/>
        <v>-1</v>
      </c>
      <c r="H10" s="22">
        <v>6</v>
      </c>
      <c r="I10" s="73">
        <v>6</v>
      </c>
      <c r="J10" s="22">
        <f t="shared" si="1"/>
        <v>5</v>
      </c>
      <c r="K10" s="34">
        <f t="shared" si="1"/>
        <v>5</v>
      </c>
      <c r="L10" s="161">
        <f t="shared" si="2"/>
        <v>0.83333333333333337</v>
      </c>
      <c r="M10" s="35">
        <f t="shared" si="3"/>
        <v>7.5445816186556925E-3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10</v>
      </c>
      <c r="I11" s="73">
        <v>22</v>
      </c>
      <c r="J11" s="22">
        <f t="shared" si="1"/>
        <v>-1</v>
      </c>
      <c r="K11" s="34">
        <f t="shared" si="1"/>
        <v>1</v>
      </c>
      <c r="L11" s="161">
        <f t="shared" si="2"/>
        <v>4.5454545454545456E-2</v>
      </c>
      <c r="M11" s="35">
        <f t="shared" si="3"/>
        <v>1.5775034293552811E-2</v>
      </c>
      <c r="N11" s="162">
        <v>1</v>
      </c>
    </row>
    <row r="12" spans="1:49" ht="14.25" x14ac:dyDescent="0.15">
      <c r="A12" s="179" t="s">
        <v>141</v>
      </c>
      <c r="B12" s="93">
        <v>6</v>
      </c>
      <c r="C12" s="73">
        <v>6</v>
      </c>
      <c r="D12" s="93">
        <v>8</v>
      </c>
      <c r="E12" s="73">
        <v>8</v>
      </c>
      <c r="F12" s="22">
        <f t="shared" si="0"/>
        <v>-2</v>
      </c>
      <c r="G12" s="33">
        <f t="shared" si="0"/>
        <v>-2</v>
      </c>
      <c r="H12" s="93">
        <v>1</v>
      </c>
      <c r="I12" s="73">
        <v>1</v>
      </c>
      <c r="J12" s="22">
        <f t="shared" si="1"/>
        <v>5</v>
      </c>
      <c r="K12" s="34">
        <f t="shared" si="1"/>
        <v>5</v>
      </c>
      <c r="L12" s="161">
        <f t="shared" si="2"/>
        <v>5</v>
      </c>
      <c r="M12" s="35">
        <f t="shared" si="3"/>
        <v>4.11522633744856E-3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2</v>
      </c>
      <c r="I13" s="73">
        <v>2</v>
      </c>
      <c r="J13" s="22">
        <f t="shared" si="1"/>
        <v>-2</v>
      </c>
      <c r="K13" s="34">
        <f t="shared" si="1"/>
        <v>-2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5</v>
      </c>
      <c r="C14" s="73">
        <v>7</v>
      </c>
      <c r="D14" s="22">
        <v>4</v>
      </c>
      <c r="E14" s="73">
        <v>6</v>
      </c>
      <c r="F14" s="22">
        <f t="shared" si="0"/>
        <v>1</v>
      </c>
      <c r="G14" s="33">
        <f t="shared" si="0"/>
        <v>1</v>
      </c>
      <c r="H14" s="22">
        <v>4</v>
      </c>
      <c r="I14" s="73">
        <v>6</v>
      </c>
      <c r="J14" s="22">
        <f t="shared" si="1"/>
        <v>1</v>
      </c>
      <c r="K14" s="34">
        <f t="shared" si="1"/>
        <v>1</v>
      </c>
      <c r="L14" s="161">
        <f t="shared" si="2"/>
        <v>0.16666666666666666</v>
      </c>
      <c r="M14" s="35">
        <f t="shared" si="3"/>
        <v>4.8010973936899867E-3</v>
      </c>
      <c r="N14" s="162">
        <v>1</v>
      </c>
    </row>
    <row r="15" spans="1:49" ht="14.25" x14ac:dyDescent="0.15">
      <c r="A15" s="179" t="s">
        <v>144</v>
      </c>
      <c r="B15" s="93">
        <v>202</v>
      </c>
      <c r="C15" s="73">
        <v>246</v>
      </c>
      <c r="D15" s="93">
        <v>200</v>
      </c>
      <c r="E15" s="73">
        <v>244</v>
      </c>
      <c r="F15" s="22">
        <f t="shared" si="0"/>
        <v>2</v>
      </c>
      <c r="G15" s="33">
        <f t="shared" si="0"/>
        <v>2</v>
      </c>
      <c r="H15" s="93">
        <v>193</v>
      </c>
      <c r="I15" s="73">
        <v>236</v>
      </c>
      <c r="J15" s="22">
        <f t="shared" si="1"/>
        <v>9</v>
      </c>
      <c r="K15" s="34">
        <f t="shared" si="1"/>
        <v>10</v>
      </c>
      <c r="L15" s="161">
        <f t="shared" si="2"/>
        <v>4.2372881355932202E-2</v>
      </c>
      <c r="M15" s="35">
        <f t="shared" si="3"/>
        <v>0.16872427983539096</v>
      </c>
      <c r="N15" s="162">
        <v>1</v>
      </c>
    </row>
    <row r="16" spans="1:49" ht="14.25" x14ac:dyDescent="0.15">
      <c r="A16" s="179" t="s">
        <v>73</v>
      </c>
      <c r="B16" s="93">
        <v>102</v>
      </c>
      <c r="C16" s="73">
        <v>105</v>
      </c>
      <c r="D16" s="93">
        <v>101</v>
      </c>
      <c r="E16" s="73">
        <v>104</v>
      </c>
      <c r="F16" s="22">
        <f t="shared" si="0"/>
        <v>1</v>
      </c>
      <c r="G16" s="33">
        <f t="shared" si="0"/>
        <v>1</v>
      </c>
      <c r="H16" s="93">
        <v>121</v>
      </c>
      <c r="I16" s="73">
        <v>125</v>
      </c>
      <c r="J16" s="22">
        <f t="shared" si="1"/>
        <v>-19</v>
      </c>
      <c r="K16" s="34">
        <f t="shared" si="1"/>
        <v>-20</v>
      </c>
      <c r="L16" s="161">
        <f t="shared" si="2"/>
        <v>-0.16</v>
      </c>
      <c r="M16" s="35">
        <f t="shared" si="3"/>
        <v>7.2016460905349799E-2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6.8587105624142656E-4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1.3717421124828531E-3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6.8587105624142656E-4</v>
      </c>
      <c r="N21" s="162">
        <v>3</v>
      </c>
    </row>
    <row r="22" spans="1:14" ht="14.25" x14ac:dyDescent="0.15">
      <c r="A22" s="179" t="s">
        <v>150</v>
      </c>
      <c r="B22" s="93">
        <v>11</v>
      </c>
      <c r="C22" s="73">
        <v>11</v>
      </c>
      <c r="D22" s="93">
        <v>11</v>
      </c>
      <c r="E22" s="73">
        <v>11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37">
        <f t="shared" si="4"/>
        <v>3</v>
      </c>
      <c r="K22" s="38">
        <f t="shared" si="4"/>
        <v>3</v>
      </c>
      <c r="L22" s="161">
        <f t="shared" si="2"/>
        <v>0.375</v>
      </c>
      <c r="M22" s="39">
        <f t="shared" si="3"/>
        <v>7.5445816186556925E-3</v>
      </c>
      <c r="N22" s="162">
        <v>1</v>
      </c>
    </row>
    <row r="23" spans="1:14" ht="14.25" x14ac:dyDescent="0.15">
      <c r="A23" s="181" t="s">
        <v>151</v>
      </c>
      <c r="B23" s="22">
        <v>71</v>
      </c>
      <c r="C23" s="73">
        <v>71</v>
      </c>
      <c r="D23" s="22">
        <v>69</v>
      </c>
      <c r="E23" s="73">
        <v>69</v>
      </c>
      <c r="F23" s="37">
        <f t="shared" si="0"/>
        <v>2</v>
      </c>
      <c r="G23" s="40">
        <f t="shared" si="0"/>
        <v>2</v>
      </c>
      <c r="H23" s="22">
        <v>52</v>
      </c>
      <c r="I23" s="73">
        <v>52</v>
      </c>
      <c r="J23" s="37">
        <f t="shared" si="4"/>
        <v>19</v>
      </c>
      <c r="K23" s="38">
        <f t="shared" si="4"/>
        <v>19</v>
      </c>
      <c r="L23" s="161">
        <f t="shared" si="2"/>
        <v>0.36538461538461536</v>
      </c>
      <c r="M23" s="39">
        <f t="shared" si="3"/>
        <v>4.8696844993141288E-2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6.8587105624142656E-4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6.8587105624142656E-4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6</v>
      </c>
      <c r="E27" s="73">
        <v>6</v>
      </c>
      <c r="F27" s="22">
        <f t="shared" si="0"/>
        <v>0</v>
      </c>
      <c r="G27" s="33">
        <f t="shared" si="0"/>
        <v>0</v>
      </c>
      <c r="H27" s="22">
        <v>6</v>
      </c>
      <c r="I27" s="73">
        <v>6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4.11522633744856E-3</v>
      </c>
      <c r="N27" s="162">
        <v>1</v>
      </c>
    </row>
    <row r="28" spans="1:14" ht="14.25" x14ac:dyDescent="0.15">
      <c r="A28" s="179" t="s">
        <v>155</v>
      </c>
      <c r="B28" s="93">
        <v>111</v>
      </c>
      <c r="C28" s="109">
        <v>125</v>
      </c>
      <c r="D28" s="93">
        <v>110</v>
      </c>
      <c r="E28" s="109">
        <v>124</v>
      </c>
      <c r="F28" s="93">
        <f t="shared" si="0"/>
        <v>1</v>
      </c>
      <c r="G28" s="105">
        <f t="shared" si="0"/>
        <v>1</v>
      </c>
      <c r="H28" s="93">
        <v>108</v>
      </c>
      <c r="I28" s="109">
        <v>118</v>
      </c>
      <c r="J28" s="93">
        <f t="shared" si="4"/>
        <v>3</v>
      </c>
      <c r="K28" s="106">
        <f t="shared" si="4"/>
        <v>7</v>
      </c>
      <c r="L28" s="161">
        <f t="shared" si="2"/>
        <v>5.9322033898305086E-2</v>
      </c>
      <c r="M28" s="108">
        <f t="shared" si="3"/>
        <v>8.5733882030178329E-2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3.4293552812071329E-3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1</v>
      </c>
      <c r="E30" s="73">
        <v>1</v>
      </c>
      <c r="F30" s="22">
        <f t="shared" si="0"/>
        <v>0</v>
      </c>
      <c r="G30" s="33">
        <f t="shared" si="0"/>
        <v>0</v>
      </c>
      <c r="H30" s="22">
        <v>1</v>
      </c>
      <c r="I30" s="73">
        <v>1</v>
      </c>
      <c r="J30" s="22">
        <f t="shared" si="4"/>
        <v>0</v>
      </c>
      <c r="K30" s="34">
        <f t="shared" si="4"/>
        <v>0</v>
      </c>
      <c r="L30" s="161">
        <f t="shared" si="2"/>
        <v>0</v>
      </c>
      <c r="M30" s="35">
        <f t="shared" si="3"/>
        <v>6.8587105624142656E-4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7</v>
      </c>
      <c r="C32" s="73">
        <v>16</v>
      </c>
      <c r="D32" s="93">
        <v>6</v>
      </c>
      <c r="E32" s="73">
        <v>15</v>
      </c>
      <c r="F32" s="22">
        <f t="shared" si="0"/>
        <v>1</v>
      </c>
      <c r="G32" s="33">
        <f t="shared" si="0"/>
        <v>1</v>
      </c>
      <c r="H32" s="93">
        <v>5</v>
      </c>
      <c r="I32" s="73">
        <v>12</v>
      </c>
      <c r="J32" s="22">
        <f t="shared" ref="J32:K55" si="5">B32-H32</f>
        <v>2</v>
      </c>
      <c r="K32" s="34">
        <f t="shared" si="5"/>
        <v>4</v>
      </c>
      <c r="L32" s="161">
        <f t="shared" si="2"/>
        <v>0.33333333333333331</v>
      </c>
      <c r="M32" s="35">
        <f t="shared" si="3"/>
        <v>1.0973936899862825E-2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6.8587105624142656E-4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23</v>
      </c>
      <c r="C35" s="73">
        <v>36</v>
      </c>
      <c r="D35" s="93">
        <v>22</v>
      </c>
      <c r="E35" s="73">
        <v>35</v>
      </c>
      <c r="F35" s="22">
        <f t="shared" si="6"/>
        <v>1</v>
      </c>
      <c r="G35" s="36">
        <f t="shared" si="6"/>
        <v>1</v>
      </c>
      <c r="H35" s="93">
        <v>21</v>
      </c>
      <c r="I35" s="73">
        <v>30</v>
      </c>
      <c r="J35" s="22">
        <f t="shared" si="5"/>
        <v>2</v>
      </c>
      <c r="K35" s="34">
        <f t="shared" si="5"/>
        <v>6</v>
      </c>
      <c r="L35" s="161">
        <f t="shared" si="2"/>
        <v>0.2</v>
      </c>
      <c r="M35" s="35">
        <f t="shared" si="3"/>
        <v>2.4691358024691357E-2</v>
      </c>
      <c r="N35" s="162">
        <v>1</v>
      </c>
    </row>
    <row r="36" spans="1:14" ht="14.25" x14ac:dyDescent="0.15">
      <c r="A36" s="179" t="s">
        <v>163</v>
      </c>
      <c r="B36" s="93">
        <v>1</v>
      </c>
      <c r="C36" s="73">
        <v>5</v>
      </c>
      <c r="D36" s="93">
        <v>1</v>
      </c>
      <c r="E36" s="73">
        <v>5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1</v>
      </c>
      <c r="K36" s="34">
        <f t="shared" si="5"/>
        <v>1</v>
      </c>
      <c r="L36" s="161">
        <f t="shared" si="2"/>
        <v>0.25</v>
      </c>
      <c r="M36" s="35">
        <f t="shared" si="3"/>
        <v>3.4293552812071329E-3</v>
      </c>
      <c r="N36" s="162">
        <v>5</v>
      </c>
    </row>
    <row r="37" spans="1:14" ht="14.25" x14ac:dyDescent="0.15">
      <c r="A37" s="179" t="s">
        <v>164</v>
      </c>
      <c r="B37" s="22">
        <v>3</v>
      </c>
      <c r="C37" s="73">
        <v>3</v>
      </c>
      <c r="D37" s="22">
        <v>3</v>
      </c>
      <c r="E37" s="73">
        <v>3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2</v>
      </c>
      <c r="K37" s="34">
        <f t="shared" si="5"/>
        <v>2</v>
      </c>
      <c r="L37" s="161">
        <f t="shared" si="2"/>
        <v>2</v>
      </c>
      <c r="M37" s="35">
        <f t="shared" si="3"/>
        <v>2.05761316872428E-3</v>
      </c>
      <c r="N37" s="162">
        <v>5</v>
      </c>
    </row>
    <row r="38" spans="1:14" ht="14.25" x14ac:dyDescent="0.15">
      <c r="A38" s="182" t="s">
        <v>165</v>
      </c>
      <c r="B38" s="93">
        <v>267</v>
      </c>
      <c r="C38" s="72">
        <v>330</v>
      </c>
      <c r="D38" s="93">
        <v>265</v>
      </c>
      <c r="E38" s="72">
        <v>327</v>
      </c>
      <c r="F38" s="22">
        <f t="shared" si="6"/>
        <v>2</v>
      </c>
      <c r="G38" s="36">
        <f t="shared" si="6"/>
        <v>3</v>
      </c>
      <c r="H38" s="93">
        <v>265</v>
      </c>
      <c r="I38" s="72">
        <v>316</v>
      </c>
      <c r="J38" s="22">
        <f t="shared" si="5"/>
        <v>2</v>
      </c>
      <c r="K38" s="34">
        <f t="shared" si="5"/>
        <v>14</v>
      </c>
      <c r="L38" s="161">
        <f t="shared" si="2"/>
        <v>4.4303797468354431E-2</v>
      </c>
      <c r="M38" s="35">
        <f t="shared" si="3"/>
        <v>0.22633744855967078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6.8587105624142656E-4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6.8587105624142656E-4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23</v>
      </c>
      <c r="C46" s="72">
        <v>25</v>
      </c>
      <c r="D46" s="22">
        <v>24</v>
      </c>
      <c r="E46" s="72">
        <v>26</v>
      </c>
      <c r="F46" s="77">
        <f t="shared" si="6"/>
        <v>-1</v>
      </c>
      <c r="G46" s="33">
        <f t="shared" si="6"/>
        <v>-1</v>
      </c>
      <c r="H46" s="22">
        <v>23</v>
      </c>
      <c r="I46" s="72">
        <v>24</v>
      </c>
      <c r="J46" s="22">
        <f t="shared" si="5"/>
        <v>0</v>
      </c>
      <c r="K46" s="34">
        <f t="shared" si="5"/>
        <v>1</v>
      </c>
      <c r="L46" s="161">
        <f t="shared" si="2"/>
        <v>4.1666666666666664E-2</v>
      </c>
      <c r="M46" s="35">
        <f t="shared" si="3"/>
        <v>1.7146776406035666E-2</v>
      </c>
      <c r="N46" s="162">
        <v>1</v>
      </c>
    </row>
    <row r="47" spans="1:14" ht="14.25" x14ac:dyDescent="0.15">
      <c r="A47" s="184" t="s">
        <v>173</v>
      </c>
      <c r="B47" s="22">
        <v>1</v>
      </c>
      <c r="C47" s="72">
        <v>1</v>
      </c>
      <c r="D47" s="22">
        <v>1</v>
      </c>
      <c r="E47" s="72">
        <v>1</v>
      </c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1</v>
      </c>
      <c r="K47" s="34">
        <f t="shared" si="5"/>
        <v>1</v>
      </c>
      <c r="L47" s="161">
        <f t="shared" si="2"/>
        <v>0</v>
      </c>
      <c r="M47" s="35">
        <f t="shared" si="3"/>
        <v>6.8587105624142656E-4</v>
      </c>
      <c r="N47" s="162">
        <v>3</v>
      </c>
    </row>
    <row r="48" spans="1:14" ht="14.25" x14ac:dyDescent="0.15">
      <c r="A48" s="179" t="s">
        <v>174</v>
      </c>
      <c r="B48" s="22">
        <v>7</v>
      </c>
      <c r="C48" s="73">
        <v>7</v>
      </c>
      <c r="D48" s="22">
        <v>7</v>
      </c>
      <c r="E48" s="73">
        <v>7</v>
      </c>
      <c r="F48" s="77">
        <f t="shared" si="6"/>
        <v>0</v>
      </c>
      <c r="G48" s="33">
        <f t="shared" si="6"/>
        <v>0</v>
      </c>
      <c r="H48" s="22">
        <v>6</v>
      </c>
      <c r="I48" s="73">
        <v>6</v>
      </c>
      <c r="J48" s="21">
        <f t="shared" si="5"/>
        <v>1</v>
      </c>
      <c r="K48" s="34">
        <f t="shared" si="5"/>
        <v>1</v>
      </c>
      <c r="L48" s="161">
        <f t="shared" si="2"/>
        <v>0.16666666666666666</v>
      </c>
      <c r="M48" s="35">
        <f t="shared" si="3"/>
        <v>4.8010973936899867E-3</v>
      </c>
      <c r="N48" s="162">
        <v>2</v>
      </c>
    </row>
    <row r="49" spans="1:14" ht="14.25" x14ac:dyDescent="0.15">
      <c r="A49" s="179" t="s">
        <v>175</v>
      </c>
      <c r="B49" s="22">
        <v>17</v>
      </c>
      <c r="C49" s="73">
        <v>24</v>
      </c>
      <c r="D49" s="22">
        <v>17</v>
      </c>
      <c r="E49" s="73">
        <v>24</v>
      </c>
      <c r="F49" s="77">
        <f t="shared" si="6"/>
        <v>0</v>
      </c>
      <c r="G49" s="33">
        <f t="shared" si="6"/>
        <v>0</v>
      </c>
      <c r="H49" s="185">
        <v>20</v>
      </c>
      <c r="I49" s="73">
        <v>26</v>
      </c>
      <c r="J49" s="21">
        <f t="shared" si="5"/>
        <v>-3</v>
      </c>
      <c r="K49" s="34">
        <f t="shared" si="5"/>
        <v>-2</v>
      </c>
      <c r="L49" s="161">
        <f t="shared" si="2"/>
        <v>-7.6923076923076927E-2</v>
      </c>
      <c r="M49" s="35">
        <f t="shared" si="3"/>
        <v>1.646090534979424E-2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6.8587105624142656E-4</v>
      </c>
      <c r="N52" s="162">
        <v>5</v>
      </c>
    </row>
    <row r="53" spans="1:14" ht="14.25" x14ac:dyDescent="0.15">
      <c r="A53" s="179" t="s">
        <v>178</v>
      </c>
      <c r="B53" s="22">
        <v>137</v>
      </c>
      <c r="C53" s="73">
        <v>151</v>
      </c>
      <c r="D53" s="22">
        <v>140</v>
      </c>
      <c r="E53" s="73">
        <v>154</v>
      </c>
      <c r="F53" s="77">
        <f t="shared" si="6"/>
        <v>-3</v>
      </c>
      <c r="G53" s="33">
        <f t="shared" si="6"/>
        <v>-3</v>
      </c>
      <c r="H53" s="186">
        <v>109</v>
      </c>
      <c r="I53" s="73">
        <v>115</v>
      </c>
      <c r="J53" s="21">
        <f t="shared" si="5"/>
        <v>28</v>
      </c>
      <c r="K53" s="34">
        <f t="shared" si="5"/>
        <v>36</v>
      </c>
      <c r="L53" s="161">
        <f t="shared" si="2"/>
        <v>0.31304347826086959</v>
      </c>
      <c r="M53" s="35">
        <f t="shared" si="3"/>
        <v>0.10356652949245541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2</v>
      </c>
      <c r="D54" s="42">
        <v>1</v>
      </c>
      <c r="E54" s="189">
        <v>1</v>
      </c>
      <c r="F54" s="77">
        <f t="shared" si="6"/>
        <v>0</v>
      </c>
      <c r="G54" s="33">
        <f t="shared" si="6"/>
        <v>1</v>
      </c>
      <c r="H54" s="190">
        <v>1</v>
      </c>
      <c r="I54" s="189">
        <v>1</v>
      </c>
      <c r="J54" s="42">
        <f t="shared" si="5"/>
        <v>0</v>
      </c>
      <c r="K54" s="38">
        <f t="shared" si="5"/>
        <v>1</v>
      </c>
      <c r="L54" s="191">
        <f t="shared" si="2"/>
        <v>1</v>
      </c>
      <c r="M54" s="39">
        <f t="shared" si="3"/>
        <v>1.3717421124828531E-3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1178</v>
      </c>
      <c r="C55" s="75">
        <f>SUM(C4:C54)</f>
        <v>1458</v>
      </c>
      <c r="D55" s="43">
        <f>SUM(D4:D54)</f>
        <v>1172</v>
      </c>
      <c r="E55" s="75">
        <f>SUM(E4:E54)</f>
        <v>1450</v>
      </c>
      <c r="F55" s="44">
        <f t="shared" si="6"/>
        <v>6</v>
      </c>
      <c r="G55" s="146">
        <f t="shared" si="6"/>
        <v>8</v>
      </c>
      <c r="H55" s="43">
        <f>SUM(H4:H54)</f>
        <v>1105</v>
      </c>
      <c r="I55" s="43">
        <f>SUM(I4:I54)</f>
        <v>1347</v>
      </c>
      <c r="J55" s="44">
        <f t="shared" si="5"/>
        <v>73</v>
      </c>
      <c r="K55" s="45">
        <f t="shared" si="5"/>
        <v>111</v>
      </c>
      <c r="L55" s="194">
        <f t="shared" si="2"/>
        <v>8.2405345211581285E-2</v>
      </c>
      <c r="M55" s="195">
        <f t="shared" si="3"/>
        <v>1</v>
      </c>
      <c r="N55" s="7"/>
    </row>
    <row r="56" spans="1:14" x14ac:dyDescent="0.15">
      <c r="M56" s="196"/>
    </row>
    <row r="57" spans="1:14" x14ac:dyDescent="0.15">
      <c r="C57">
        <f>SUBTOTAL(9,C4:C53)</f>
        <v>1456</v>
      </c>
    </row>
  </sheetData>
  <mergeCells count="33">
    <mergeCell ref="AV3:AW3"/>
    <mergeCell ref="AJ3:AK3"/>
    <mergeCell ref="AL3:AM3"/>
    <mergeCell ref="AN3:AO3"/>
    <mergeCell ref="AP3:AQ3"/>
    <mergeCell ref="AR3:AS3"/>
    <mergeCell ref="AT3:AU3"/>
    <mergeCell ref="Y2:Z2"/>
    <mergeCell ref="AA2:AB2"/>
    <mergeCell ref="AC2:AD2"/>
    <mergeCell ref="AE2:AF2"/>
    <mergeCell ref="AG3:AG4"/>
    <mergeCell ref="AH3:AI3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ADA88-2DDE-4E5C-8CDC-6C1A4B020BE6}">
  <sheetPr>
    <pageSetUpPr fitToPage="1"/>
  </sheetPr>
  <dimension ref="A1:AW56"/>
  <sheetViews>
    <sheetView topLeftCell="A33" zoomScale="150" zoomScaleNormal="150" workbookViewId="0">
      <selection activeCell="B56" sqref="B56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194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45170</v>
      </c>
      <c r="C2" s="374"/>
      <c r="D2" s="373">
        <v>45139</v>
      </c>
      <c r="E2" s="374"/>
      <c r="F2" s="345" t="s">
        <v>3</v>
      </c>
      <c r="G2" s="346"/>
      <c r="H2" s="373">
        <v>44805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6.8965517241379305E-4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1.3793103448275861E-3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1171</v>
      </c>
      <c r="AJ5" s="164">
        <v>6</v>
      </c>
      <c r="AK5" s="164">
        <v>14</v>
      </c>
      <c r="AL5" s="163">
        <v>2</v>
      </c>
      <c r="AM5" s="163">
        <v>2</v>
      </c>
      <c r="AN5" s="164">
        <v>2</v>
      </c>
      <c r="AO5" s="164">
        <v>25</v>
      </c>
      <c r="AP5" s="163">
        <v>7</v>
      </c>
      <c r="AQ5" s="165">
        <v>233</v>
      </c>
      <c r="AR5" s="164">
        <v>2</v>
      </c>
      <c r="AS5" s="166">
        <v>4</v>
      </c>
      <c r="AT5" s="167">
        <f>AH5+AJ5+AL5+AN5+AP5+AR5</f>
        <v>37</v>
      </c>
      <c r="AU5" s="168">
        <f>AI5+AK5+AM5+AO5+AQ5+AS5+1</f>
        <v>1450</v>
      </c>
      <c r="AV5" s="169">
        <v>721</v>
      </c>
      <c r="AW5" s="170">
        <v>729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2.0689655172413794E-3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0.48648648648648651</v>
      </c>
      <c r="AI6" s="59">
        <f>AI5/AU5</f>
        <v>0.80758620689655169</v>
      </c>
      <c r="AJ6" s="60">
        <f>AJ5/AT5</f>
        <v>0.16216216216216217</v>
      </c>
      <c r="AK6" s="60">
        <f>AK5/AU5</f>
        <v>9.655172413793104E-3</v>
      </c>
      <c r="AL6" s="59">
        <f>AL5/AT5</f>
        <v>5.4054054054054057E-2</v>
      </c>
      <c r="AM6" s="59">
        <f>AM5/AU5</f>
        <v>1.3793103448275861E-3</v>
      </c>
      <c r="AN6" s="60">
        <f>AN5/AT5</f>
        <v>5.4054054054054057E-2</v>
      </c>
      <c r="AO6" s="60">
        <f>AO5/AU5</f>
        <v>1.7241379310344827E-2</v>
      </c>
      <c r="AP6" s="59">
        <f>AP5/AT5</f>
        <v>0.1891891891891892</v>
      </c>
      <c r="AQ6" s="59">
        <f>AQ5/AU5</f>
        <v>0.16068965517241379</v>
      </c>
      <c r="AR6" s="60">
        <f>AR5/AT5</f>
        <v>5.4054054054054057E-2</v>
      </c>
      <c r="AS6" s="173">
        <f>AS5/AU5</f>
        <v>2.7586206896551722E-3</v>
      </c>
      <c r="AT6" s="174">
        <f>AH6+AJ6+AL6+AN6+AP6+AR6</f>
        <v>1</v>
      </c>
      <c r="AU6" s="175">
        <f>AI6+AK6+AM6+AO6+AQ6+AS6</f>
        <v>0.99931034482758629</v>
      </c>
      <c r="AV6" s="63">
        <f>AV5/AU5</f>
        <v>0.49724137931034484</v>
      </c>
      <c r="AW6" s="64">
        <f>AW5/AU5</f>
        <v>0.50275862068965516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1.3793103448275861E-3</v>
      </c>
      <c r="N7" s="162">
        <v>2</v>
      </c>
      <c r="Q7" s="177"/>
      <c r="R7" s="178" t="s">
        <v>116</v>
      </c>
      <c r="AG7" s="127"/>
      <c r="AH7" s="177"/>
      <c r="AI7" s="178" t="s">
        <v>136</v>
      </c>
    </row>
    <row r="8" spans="1:49" ht="14.25" x14ac:dyDescent="0.15">
      <c r="A8" s="179" t="s">
        <v>193</v>
      </c>
      <c r="B8" s="93">
        <v>1</v>
      </c>
      <c r="C8" s="73">
        <v>1</v>
      </c>
      <c r="D8" s="93">
        <v>1</v>
      </c>
      <c r="E8" s="73">
        <v>1</v>
      </c>
      <c r="F8" s="22">
        <f t="shared" si="0"/>
        <v>0</v>
      </c>
      <c r="G8" s="33">
        <f t="shared" si="0"/>
        <v>0</v>
      </c>
      <c r="H8" s="93"/>
      <c r="I8" s="73"/>
      <c r="J8" s="22">
        <f t="shared" si="1"/>
        <v>1</v>
      </c>
      <c r="K8" s="34">
        <f t="shared" si="1"/>
        <v>1</v>
      </c>
      <c r="L8" s="161">
        <f t="shared" si="2"/>
        <v>0</v>
      </c>
      <c r="M8" s="35">
        <f t="shared" si="3"/>
        <v>6.8965517241379305E-4</v>
      </c>
      <c r="N8" s="162">
        <v>5</v>
      </c>
      <c r="Q8" s="177"/>
      <c r="R8" s="178"/>
      <c r="AH8" s="177"/>
      <c r="AI8" s="178" t="s">
        <v>116</v>
      </c>
    </row>
    <row r="9" spans="1:49" ht="14.25" x14ac:dyDescent="0.15">
      <c r="A9" s="179" t="s">
        <v>138</v>
      </c>
      <c r="B9" s="93">
        <v>131</v>
      </c>
      <c r="C9" s="73">
        <v>220</v>
      </c>
      <c r="D9" s="93">
        <v>130</v>
      </c>
      <c r="E9" s="73">
        <v>218</v>
      </c>
      <c r="F9" s="22">
        <f t="shared" si="0"/>
        <v>1</v>
      </c>
      <c r="G9" s="33">
        <f t="shared" si="0"/>
        <v>2</v>
      </c>
      <c r="H9" s="93">
        <v>117</v>
      </c>
      <c r="I9" s="73">
        <v>205</v>
      </c>
      <c r="J9" s="22">
        <f t="shared" si="1"/>
        <v>14</v>
      </c>
      <c r="K9" s="34">
        <f t="shared" si="1"/>
        <v>15</v>
      </c>
      <c r="L9" s="161">
        <f t="shared" si="2"/>
        <v>7.3170731707317069E-2</v>
      </c>
      <c r="M9" s="35">
        <f t="shared" si="3"/>
        <v>0.15172413793103448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12</v>
      </c>
      <c r="C10" s="73">
        <v>12</v>
      </c>
      <c r="D10" s="22">
        <v>12</v>
      </c>
      <c r="E10" s="73">
        <v>12</v>
      </c>
      <c r="F10" s="22">
        <f t="shared" si="0"/>
        <v>0</v>
      </c>
      <c r="G10" s="33">
        <f t="shared" si="0"/>
        <v>0</v>
      </c>
      <c r="H10" s="22">
        <v>5</v>
      </c>
      <c r="I10" s="73">
        <v>5</v>
      </c>
      <c r="J10" s="22">
        <f t="shared" si="1"/>
        <v>7</v>
      </c>
      <c r="K10" s="34">
        <f t="shared" si="1"/>
        <v>7</v>
      </c>
      <c r="L10" s="161">
        <f t="shared" si="2"/>
        <v>1.4</v>
      </c>
      <c r="M10" s="35">
        <f t="shared" si="3"/>
        <v>8.2758620689655175E-3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10</v>
      </c>
      <c r="I11" s="73">
        <v>22</v>
      </c>
      <c r="J11" s="22">
        <f t="shared" si="1"/>
        <v>-1</v>
      </c>
      <c r="K11" s="34">
        <f t="shared" si="1"/>
        <v>1</v>
      </c>
      <c r="L11" s="161">
        <f t="shared" si="2"/>
        <v>4.5454545454545456E-2</v>
      </c>
      <c r="M11" s="35">
        <f t="shared" si="3"/>
        <v>1.5862068965517243E-2</v>
      </c>
      <c r="N11" s="162">
        <v>1</v>
      </c>
    </row>
    <row r="12" spans="1:49" ht="14.25" x14ac:dyDescent="0.15">
      <c r="A12" s="179" t="s">
        <v>141</v>
      </c>
      <c r="B12" s="93">
        <v>8</v>
      </c>
      <c r="C12" s="73">
        <v>8</v>
      </c>
      <c r="D12" s="93">
        <v>7</v>
      </c>
      <c r="E12" s="73">
        <v>7</v>
      </c>
      <c r="F12" s="22">
        <f t="shared" si="0"/>
        <v>1</v>
      </c>
      <c r="G12" s="33">
        <f t="shared" si="0"/>
        <v>1</v>
      </c>
      <c r="H12" s="93">
        <v>1</v>
      </c>
      <c r="I12" s="73">
        <v>1</v>
      </c>
      <c r="J12" s="22">
        <f t="shared" si="1"/>
        <v>7</v>
      </c>
      <c r="K12" s="34">
        <f t="shared" si="1"/>
        <v>7</v>
      </c>
      <c r="L12" s="161">
        <f t="shared" si="2"/>
        <v>7</v>
      </c>
      <c r="M12" s="35">
        <f t="shared" si="3"/>
        <v>5.5172413793103444E-3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2</v>
      </c>
      <c r="I13" s="73">
        <v>2</v>
      </c>
      <c r="J13" s="22">
        <f t="shared" si="1"/>
        <v>-2</v>
      </c>
      <c r="K13" s="34">
        <f t="shared" si="1"/>
        <v>-2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4</v>
      </c>
      <c r="C14" s="73">
        <v>6</v>
      </c>
      <c r="D14" s="22">
        <v>5</v>
      </c>
      <c r="E14" s="73">
        <v>7</v>
      </c>
      <c r="F14" s="22">
        <f t="shared" si="0"/>
        <v>-1</v>
      </c>
      <c r="G14" s="33">
        <f t="shared" si="0"/>
        <v>-1</v>
      </c>
      <c r="H14" s="22">
        <v>2</v>
      </c>
      <c r="I14" s="73">
        <v>4</v>
      </c>
      <c r="J14" s="22">
        <f t="shared" si="1"/>
        <v>2</v>
      </c>
      <c r="K14" s="34">
        <f t="shared" si="1"/>
        <v>2</v>
      </c>
      <c r="L14" s="161">
        <f t="shared" si="2"/>
        <v>0.5</v>
      </c>
      <c r="M14" s="35">
        <f t="shared" si="3"/>
        <v>4.1379310344827587E-3</v>
      </c>
      <c r="N14" s="162">
        <v>1</v>
      </c>
    </row>
    <row r="15" spans="1:49" ht="14.25" x14ac:dyDescent="0.15">
      <c r="A15" s="179" t="s">
        <v>144</v>
      </c>
      <c r="B15" s="93">
        <v>200</v>
      </c>
      <c r="C15" s="73">
        <v>244</v>
      </c>
      <c r="D15" s="93">
        <v>196</v>
      </c>
      <c r="E15" s="73">
        <v>239</v>
      </c>
      <c r="F15" s="22">
        <f t="shared" si="0"/>
        <v>4</v>
      </c>
      <c r="G15" s="33">
        <f t="shared" si="0"/>
        <v>5</v>
      </c>
      <c r="H15" s="93">
        <v>193</v>
      </c>
      <c r="I15" s="73">
        <v>233</v>
      </c>
      <c r="J15" s="22">
        <f t="shared" si="1"/>
        <v>7</v>
      </c>
      <c r="K15" s="34">
        <f t="shared" si="1"/>
        <v>11</v>
      </c>
      <c r="L15" s="161">
        <f t="shared" si="2"/>
        <v>4.7210300429184553E-2</v>
      </c>
      <c r="M15" s="35">
        <f t="shared" si="3"/>
        <v>0.16827586206896553</v>
      </c>
      <c r="N15" s="162">
        <v>1</v>
      </c>
    </row>
    <row r="16" spans="1:49" ht="14.25" x14ac:dyDescent="0.15">
      <c r="A16" s="179" t="s">
        <v>73</v>
      </c>
      <c r="B16" s="93">
        <v>101</v>
      </c>
      <c r="C16" s="73">
        <v>104</v>
      </c>
      <c r="D16" s="93">
        <v>100</v>
      </c>
      <c r="E16" s="73">
        <v>103</v>
      </c>
      <c r="F16" s="22">
        <f t="shared" si="0"/>
        <v>1</v>
      </c>
      <c r="G16" s="33">
        <f t="shared" si="0"/>
        <v>1</v>
      </c>
      <c r="H16" s="93">
        <v>121</v>
      </c>
      <c r="I16" s="73">
        <v>125</v>
      </c>
      <c r="J16" s="22">
        <f t="shared" si="1"/>
        <v>-20</v>
      </c>
      <c r="K16" s="34">
        <f t="shared" si="1"/>
        <v>-21</v>
      </c>
      <c r="L16" s="161">
        <f t="shared" si="2"/>
        <v>-0.16800000000000001</v>
      </c>
      <c r="M16" s="35">
        <f t="shared" si="3"/>
        <v>7.1724137931034479E-2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6.8965517241379305E-4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1.3793103448275861E-3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6.8965517241379305E-4</v>
      </c>
      <c r="N21" s="162">
        <v>3</v>
      </c>
    </row>
    <row r="22" spans="1:14" ht="14.25" x14ac:dyDescent="0.15">
      <c r="A22" s="179" t="s">
        <v>150</v>
      </c>
      <c r="B22" s="93">
        <v>11</v>
      </c>
      <c r="C22" s="73">
        <v>11</v>
      </c>
      <c r="D22" s="93">
        <v>11</v>
      </c>
      <c r="E22" s="73">
        <v>11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37">
        <f t="shared" si="4"/>
        <v>3</v>
      </c>
      <c r="K22" s="38">
        <f t="shared" si="4"/>
        <v>3</v>
      </c>
      <c r="L22" s="161">
        <f t="shared" si="2"/>
        <v>0.375</v>
      </c>
      <c r="M22" s="39">
        <f t="shared" si="3"/>
        <v>7.5862068965517242E-3</v>
      </c>
      <c r="N22" s="162">
        <v>1</v>
      </c>
    </row>
    <row r="23" spans="1:14" ht="14.25" x14ac:dyDescent="0.15">
      <c r="A23" s="181" t="s">
        <v>151</v>
      </c>
      <c r="B23" s="22">
        <v>69</v>
      </c>
      <c r="C23" s="73">
        <v>69</v>
      </c>
      <c r="D23" s="22">
        <v>52</v>
      </c>
      <c r="E23" s="73">
        <v>52</v>
      </c>
      <c r="F23" s="37">
        <f t="shared" si="0"/>
        <v>17</v>
      </c>
      <c r="G23" s="40">
        <f t="shared" si="0"/>
        <v>17</v>
      </c>
      <c r="H23" s="22">
        <v>41</v>
      </c>
      <c r="I23" s="73">
        <v>41</v>
      </c>
      <c r="J23" s="37">
        <f t="shared" si="4"/>
        <v>28</v>
      </c>
      <c r="K23" s="38">
        <f t="shared" si="4"/>
        <v>28</v>
      </c>
      <c r="L23" s="161">
        <f t="shared" si="2"/>
        <v>0.68292682926829273</v>
      </c>
      <c r="M23" s="39">
        <f t="shared" si="3"/>
        <v>4.7586206896551721E-2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6.8965517241379305E-4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6.8965517241379305E-4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6</v>
      </c>
      <c r="E27" s="73">
        <v>6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-1</v>
      </c>
      <c r="K27" s="34">
        <f t="shared" si="4"/>
        <v>-1</v>
      </c>
      <c r="L27" s="161">
        <f t="shared" si="2"/>
        <v>-0.14285714285714285</v>
      </c>
      <c r="M27" s="35">
        <f t="shared" si="3"/>
        <v>4.1379310344827587E-3</v>
      </c>
      <c r="N27" s="162">
        <v>1</v>
      </c>
    </row>
    <row r="28" spans="1:14" ht="14.25" x14ac:dyDescent="0.15">
      <c r="A28" s="179" t="s">
        <v>155</v>
      </c>
      <c r="B28" s="93">
        <v>110</v>
      </c>
      <c r="C28" s="109">
        <v>124</v>
      </c>
      <c r="D28" s="93">
        <v>111</v>
      </c>
      <c r="E28" s="109">
        <v>125</v>
      </c>
      <c r="F28" s="93">
        <f t="shared" si="0"/>
        <v>-1</v>
      </c>
      <c r="G28" s="105">
        <f t="shared" si="0"/>
        <v>-1</v>
      </c>
      <c r="H28" s="93">
        <v>109</v>
      </c>
      <c r="I28" s="109">
        <v>119</v>
      </c>
      <c r="J28" s="93">
        <f t="shared" si="4"/>
        <v>1</v>
      </c>
      <c r="K28" s="106">
        <f t="shared" si="4"/>
        <v>5</v>
      </c>
      <c r="L28" s="161">
        <f t="shared" si="2"/>
        <v>4.2016806722689079E-2</v>
      </c>
      <c r="M28" s="108">
        <f t="shared" si="3"/>
        <v>8.5517241379310341E-2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3.4482758620689655E-3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1</v>
      </c>
      <c r="E30" s="73">
        <v>1</v>
      </c>
      <c r="F30" s="22">
        <f t="shared" si="0"/>
        <v>0</v>
      </c>
      <c r="G30" s="33">
        <f t="shared" si="0"/>
        <v>0</v>
      </c>
      <c r="H30" s="22">
        <v>1</v>
      </c>
      <c r="I30" s="73">
        <v>1</v>
      </c>
      <c r="J30" s="22">
        <f t="shared" si="4"/>
        <v>0</v>
      </c>
      <c r="K30" s="34">
        <f t="shared" si="4"/>
        <v>0</v>
      </c>
      <c r="L30" s="161">
        <f t="shared" si="2"/>
        <v>0</v>
      </c>
      <c r="M30" s="35">
        <f t="shared" si="3"/>
        <v>6.8965517241379305E-4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6</v>
      </c>
      <c r="C32" s="73">
        <v>15</v>
      </c>
      <c r="D32" s="93">
        <v>6</v>
      </c>
      <c r="E32" s="73">
        <v>15</v>
      </c>
      <c r="F32" s="22">
        <f t="shared" si="0"/>
        <v>0</v>
      </c>
      <c r="G32" s="33">
        <f t="shared" si="0"/>
        <v>0</v>
      </c>
      <c r="H32" s="93">
        <v>5</v>
      </c>
      <c r="I32" s="73">
        <v>12</v>
      </c>
      <c r="J32" s="22">
        <f t="shared" ref="J32:K55" si="5">B32-H32</f>
        <v>1</v>
      </c>
      <c r="K32" s="34">
        <f t="shared" si="5"/>
        <v>3</v>
      </c>
      <c r="L32" s="161">
        <f t="shared" si="2"/>
        <v>0.25</v>
      </c>
      <c r="M32" s="35">
        <f t="shared" si="3"/>
        <v>1.0344827586206896E-2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6.8965517241379305E-4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22</v>
      </c>
      <c r="C35" s="73">
        <v>35</v>
      </c>
      <c r="D35" s="93">
        <v>20</v>
      </c>
      <c r="E35" s="73">
        <v>33</v>
      </c>
      <c r="F35" s="22">
        <f t="shared" si="6"/>
        <v>2</v>
      </c>
      <c r="G35" s="36">
        <f t="shared" si="6"/>
        <v>2</v>
      </c>
      <c r="H35" s="93">
        <v>21</v>
      </c>
      <c r="I35" s="73">
        <v>30</v>
      </c>
      <c r="J35" s="22">
        <f t="shared" si="5"/>
        <v>1</v>
      </c>
      <c r="K35" s="34">
        <f t="shared" si="5"/>
        <v>5</v>
      </c>
      <c r="L35" s="161">
        <f t="shared" si="2"/>
        <v>0.16666666666666666</v>
      </c>
      <c r="M35" s="35">
        <f t="shared" si="3"/>
        <v>2.4137931034482758E-2</v>
      </c>
      <c r="N35" s="162">
        <v>1</v>
      </c>
    </row>
    <row r="36" spans="1:14" ht="14.25" x14ac:dyDescent="0.15">
      <c r="A36" s="179" t="s">
        <v>163</v>
      </c>
      <c r="B36" s="93">
        <v>1</v>
      </c>
      <c r="C36" s="73">
        <v>5</v>
      </c>
      <c r="D36" s="93">
        <v>1</v>
      </c>
      <c r="E36" s="73">
        <v>5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1</v>
      </c>
      <c r="K36" s="34">
        <f t="shared" si="5"/>
        <v>1</v>
      </c>
      <c r="L36" s="161">
        <f t="shared" si="2"/>
        <v>0.25</v>
      </c>
      <c r="M36" s="35">
        <f t="shared" si="3"/>
        <v>3.4482758620689655E-3</v>
      </c>
      <c r="N36" s="162">
        <v>5</v>
      </c>
    </row>
    <row r="37" spans="1:14" ht="14.25" x14ac:dyDescent="0.15">
      <c r="A37" s="179" t="s">
        <v>164</v>
      </c>
      <c r="B37" s="22">
        <v>3</v>
      </c>
      <c r="C37" s="73">
        <v>3</v>
      </c>
      <c r="D37" s="22">
        <v>3</v>
      </c>
      <c r="E37" s="73">
        <v>3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2</v>
      </c>
      <c r="K37" s="34">
        <f t="shared" si="5"/>
        <v>2</v>
      </c>
      <c r="L37" s="161">
        <f t="shared" si="2"/>
        <v>2</v>
      </c>
      <c r="M37" s="35">
        <f t="shared" si="3"/>
        <v>2.0689655172413794E-3</v>
      </c>
      <c r="N37" s="162">
        <v>5</v>
      </c>
    </row>
    <row r="38" spans="1:14" ht="14.25" x14ac:dyDescent="0.15">
      <c r="A38" s="182" t="s">
        <v>165</v>
      </c>
      <c r="B38" s="93">
        <v>265</v>
      </c>
      <c r="C38" s="72">
        <v>327</v>
      </c>
      <c r="D38" s="93">
        <v>263</v>
      </c>
      <c r="E38" s="72">
        <v>320</v>
      </c>
      <c r="F38" s="22">
        <f t="shared" si="6"/>
        <v>2</v>
      </c>
      <c r="G38" s="36">
        <f t="shared" si="6"/>
        <v>7</v>
      </c>
      <c r="H38" s="93">
        <v>262</v>
      </c>
      <c r="I38" s="72">
        <v>311</v>
      </c>
      <c r="J38" s="22">
        <f t="shared" si="5"/>
        <v>3</v>
      </c>
      <c r="K38" s="34">
        <f t="shared" si="5"/>
        <v>16</v>
      </c>
      <c r="L38" s="161">
        <f t="shared" si="2"/>
        <v>5.1446945337620578E-2</v>
      </c>
      <c r="M38" s="35">
        <f t="shared" si="3"/>
        <v>0.22551724137931034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6.8965517241379305E-4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6.8965517241379305E-4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24</v>
      </c>
      <c r="C46" s="72">
        <v>26</v>
      </c>
      <c r="D46" s="22">
        <v>24</v>
      </c>
      <c r="E46" s="72">
        <v>26</v>
      </c>
      <c r="F46" s="77">
        <f t="shared" si="6"/>
        <v>0</v>
      </c>
      <c r="G46" s="33">
        <f t="shared" si="6"/>
        <v>0</v>
      </c>
      <c r="H46" s="22">
        <v>22</v>
      </c>
      <c r="I46" s="72">
        <v>23</v>
      </c>
      <c r="J46" s="22">
        <f t="shared" si="5"/>
        <v>2</v>
      </c>
      <c r="K46" s="34">
        <f t="shared" si="5"/>
        <v>3</v>
      </c>
      <c r="L46" s="161">
        <f t="shared" si="2"/>
        <v>0.13043478260869565</v>
      </c>
      <c r="M46" s="35">
        <f t="shared" si="3"/>
        <v>1.793103448275862E-2</v>
      </c>
      <c r="N46" s="162">
        <v>1</v>
      </c>
    </row>
    <row r="47" spans="1:14" ht="14.25" x14ac:dyDescent="0.15">
      <c r="A47" s="184" t="s">
        <v>173</v>
      </c>
      <c r="B47" s="22">
        <v>1</v>
      </c>
      <c r="C47" s="72">
        <v>1</v>
      </c>
      <c r="D47" s="22">
        <v>1</v>
      </c>
      <c r="E47" s="72">
        <v>1</v>
      </c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1</v>
      </c>
      <c r="K47" s="34">
        <f t="shared" si="5"/>
        <v>1</v>
      </c>
      <c r="L47" s="161">
        <f t="shared" si="2"/>
        <v>0</v>
      </c>
      <c r="M47" s="35">
        <f t="shared" si="3"/>
        <v>6.8965517241379305E-4</v>
      </c>
      <c r="N47" s="162">
        <v>3</v>
      </c>
    </row>
    <row r="48" spans="1:14" ht="14.25" x14ac:dyDescent="0.15">
      <c r="A48" s="179" t="s">
        <v>174</v>
      </c>
      <c r="B48" s="22">
        <v>7</v>
      </c>
      <c r="C48" s="73">
        <v>7</v>
      </c>
      <c r="D48" s="22">
        <v>6</v>
      </c>
      <c r="E48" s="73">
        <v>6</v>
      </c>
      <c r="F48" s="77">
        <f t="shared" si="6"/>
        <v>1</v>
      </c>
      <c r="G48" s="33">
        <f t="shared" si="6"/>
        <v>1</v>
      </c>
      <c r="H48" s="22">
        <v>6</v>
      </c>
      <c r="I48" s="73">
        <v>6</v>
      </c>
      <c r="J48" s="21">
        <f t="shared" si="5"/>
        <v>1</v>
      </c>
      <c r="K48" s="34">
        <f t="shared" si="5"/>
        <v>1</v>
      </c>
      <c r="L48" s="161">
        <f t="shared" si="2"/>
        <v>0.16666666666666666</v>
      </c>
      <c r="M48" s="35">
        <f t="shared" si="3"/>
        <v>4.827586206896552E-3</v>
      </c>
      <c r="N48" s="162">
        <v>2</v>
      </c>
    </row>
    <row r="49" spans="1:14" ht="14.25" x14ac:dyDescent="0.15">
      <c r="A49" s="179" t="s">
        <v>175</v>
      </c>
      <c r="B49" s="22">
        <v>17</v>
      </c>
      <c r="C49" s="73">
        <v>24</v>
      </c>
      <c r="D49" s="22">
        <v>17</v>
      </c>
      <c r="E49" s="73">
        <v>24</v>
      </c>
      <c r="F49" s="77">
        <f t="shared" si="6"/>
        <v>0</v>
      </c>
      <c r="G49" s="33">
        <f t="shared" si="6"/>
        <v>0</v>
      </c>
      <c r="H49" s="185">
        <v>19</v>
      </c>
      <c r="I49" s="73">
        <v>25</v>
      </c>
      <c r="J49" s="21">
        <f t="shared" si="5"/>
        <v>-2</v>
      </c>
      <c r="K49" s="34">
        <f t="shared" si="5"/>
        <v>-1</v>
      </c>
      <c r="L49" s="161">
        <f t="shared" si="2"/>
        <v>-0.04</v>
      </c>
      <c r="M49" s="35">
        <f t="shared" si="3"/>
        <v>1.6551724137931035E-2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6.8965517241379305E-4</v>
      </c>
      <c r="N52" s="162">
        <v>5</v>
      </c>
    </row>
    <row r="53" spans="1:14" ht="14.25" x14ac:dyDescent="0.15">
      <c r="A53" s="179" t="s">
        <v>178</v>
      </c>
      <c r="B53" s="22">
        <v>140</v>
      </c>
      <c r="C53" s="73">
        <v>154</v>
      </c>
      <c r="D53" s="22">
        <v>136</v>
      </c>
      <c r="E53" s="73">
        <v>150</v>
      </c>
      <c r="F53" s="77">
        <f t="shared" si="6"/>
        <v>4</v>
      </c>
      <c r="G53" s="33">
        <f t="shared" si="6"/>
        <v>4</v>
      </c>
      <c r="H53" s="186">
        <v>125</v>
      </c>
      <c r="I53" s="73">
        <v>131</v>
      </c>
      <c r="J53" s="21">
        <f t="shared" si="5"/>
        <v>15</v>
      </c>
      <c r="K53" s="34">
        <f t="shared" si="5"/>
        <v>23</v>
      </c>
      <c r="L53" s="161">
        <f t="shared" si="2"/>
        <v>0.17557251908396945</v>
      </c>
      <c r="M53" s="35">
        <f t="shared" si="3"/>
        <v>0.10620689655172413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0</v>
      </c>
      <c r="L54" s="191">
        <f t="shared" si="2"/>
        <v>0</v>
      </c>
      <c r="M54" s="39">
        <f t="shared" si="3"/>
        <v>6.8965517241379305E-4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1172</v>
      </c>
      <c r="C55" s="75">
        <f>SUM(C4:C54)</f>
        <v>1450</v>
      </c>
      <c r="D55" s="43">
        <f>SUM(D4:D54)</f>
        <v>1141</v>
      </c>
      <c r="E55" s="75">
        <f>SUM(E4:E54)</f>
        <v>1412</v>
      </c>
      <c r="F55" s="44">
        <f t="shared" si="6"/>
        <v>31</v>
      </c>
      <c r="G55" s="146">
        <f t="shared" si="6"/>
        <v>38</v>
      </c>
      <c r="H55" s="43">
        <f>SUM(H4:H54)</f>
        <v>1103</v>
      </c>
      <c r="I55" s="43">
        <f>SUM(I4:I54)</f>
        <v>1342</v>
      </c>
      <c r="J55" s="44">
        <f t="shared" si="5"/>
        <v>69</v>
      </c>
      <c r="K55" s="45">
        <f t="shared" si="5"/>
        <v>108</v>
      </c>
      <c r="L55" s="194">
        <f t="shared" si="2"/>
        <v>8.0476900149031291E-2</v>
      </c>
      <c r="M55" s="195">
        <f t="shared" si="3"/>
        <v>1</v>
      </c>
      <c r="N55" s="7"/>
    </row>
    <row r="56" spans="1:14" x14ac:dyDescent="0.15">
      <c r="M56" s="196"/>
    </row>
  </sheetData>
  <mergeCells count="33">
    <mergeCell ref="I1:M1"/>
    <mergeCell ref="AG1:AG2"/>
    <mergeCell ref="AH1:AI1"/>
    <mergeCell ref="AJ1:AK1"/>
    <mergeCell ref="AL1:AM1"/>
    <mergeCell ref="AN1:AO1"/>
    <mergeCell ref="Q2:R2"/>
    <mergeCell ref="S2:T2"/>
    <mergeCell ref="U2:V2"/>
    <mergeCell ref="W2:X2"/>
    <mergeCell ref="AP1:AQ1"/>
    <mergeCell ref="AR1:AS1"/>
    <mergeCell ref="AT1:AU1"/>
    <mergeCell ref="AV1:AW1"/>
    <mergeCell ref="B2:C2"/>
    <mergeCell ref="D2:E2"/>
    <mergeCell ref="F2:G2"/>
    <mergeCell ref="H2:I2"/>
    <mergeCell ref="J2:K2"/>
    <mergeCell ref="P2:P3"/>
    <mergeCell ref="Y2:Z2"/>
    <mergeCell ref="AA2:AB2"/>
    <mergeCell ref="AC2:AD2"/>
    <mergeCell ref="AE2:AF2"/>
    <mergeCell ref="AG3:AG4"/>
    <mergeCell ref="AH3:AI3"/>
    <mergeCell ref="AV3:AW3"/>
    <mergeCell ref="AJ3:AK3"/>
    <mergeCell ref="AL3:AM3"/>
    <mergeCell ref="AN3:AO3"/>
    <mergeCell ref="AP3:AQ3"/>
    <mergeCell ref="AR3:AS3"/>
    <mergeCell ref="AT3:AU3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64407-F1EB-4F9D-9498-66BB3471FA30}">
  <sheetPr>
    <pageSetUpPr fitToPage="1"/>
  </sheetPr>
  <dimension ref="A1:AW56"/>
  <sheetViews>
    <sheetView topLeftCell="A19" workbookViewId="0">
      <selection activeCell="B21" sqref="B21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  <col min="33" max="33" width="7.375" customWidth="1"/>
    <col min="34" max="49" width="6.5" customWidth="1"/>
  </cols>
  <sheetData>
    <row r="1" spans="1:49" ht="15" thickBot="1" x14ac:dyDescent="0.2">
      <c r="A1" s="127"/>
      <c r="B1" s="1"/>
      <c r="C1" s="1"/>
      <c r="D1" s="1"/>
      <c r="G1" s="1"/>
      <c r="I1" s="375" t="s">
        <v>192</v>
      </c>
      <c r="J1" s="375"/>
      <c r="K1" s="375"/>
      <c r="L1" s="375"/>
      <c r="M1" s="375"/>
      <c r="AG1" s="332"/>
      <c r="AH1" s="333"/>
      <c r="AI1" s="333"/>
      <c r="AJ1" s="334"/>
      <c r="AK1" s="334"/>
      <c r="AL1" s="333"/>
      <c r="AM1" s="333"/>
      <c r="AN1" s="334"/>
      <c r="AO1" s="334"/>
      <c r="AP1" s="340"/>
      <c r="AQ1" s="340"/>
      <c r="AR1" s="334"/>
      <c r="AS1" s="334"/>
      <c r="AT1" s="341"/>
      <c r="AU1" s="341"/>
      <c r="AV1" s="342"/>
      <c r="AW1" s="342"/>
    </row>
    <row r="2" spans="1:49" ht="13.5" customHeight="1" thickBot="1" x14ac:dyDescent="0.2">
      <c r="A2" s="149"/>
      <c r="B2" s="373">
        <v>45139</v>
      </c>
      <c r="C2" s="374"/>
      <c r="D2" s="373">
        <v>45108</v>
      </c>
      <c r="E2" s="374"/>
      <c r="F2" s="345" t="s">
        <v>3</v>
      </c>
      <c r="G2" s="346"/>
      <c r="H2" s="373">
        <v>44774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5"/>
      <c r="AG2" s="332"/>
      <c r="AH2" s="200"/>
      <c r="AI2" s="201"/>
      <c r="AJ2" s="202"/>
      <c r="AK2" s="203"/>
      <c r="AL2" s="200"/>
      <c r="AM2" s="201"/>
      <c r="AN2" s="202"/>
      <c r="AO2" s="203"/>
      <c r="AP2" s="200"/>
      <c r="AQ2" s="201"/>
      <c r="AR2" s="202"/>
      <c r="AS2" s="203"/>
      <c r="AT2" s="200"/>
      <c r="AU2" s="201"/>
      <c r="AV2" s="204"/>
      <c r="AW2" s="204"/>
    </row>
    <row r="3" spans="1:49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97" t="s">
        <v>23</v>
      </c>
      <c r="AG3" s="348" t="s">
        <v>114</v>
      </c>
      <c r="AH3" s="335" t="s">
        <v>8</v>
      </c>
      <c r="AI3" s="335"/>
      <c r="AJ3" s="336" t="s">
        <v>9</v>
      </c>
      <c r="AK3" s="337"/>
      <c r="AL3" s="338" t="s">
        <v>10</v>
      </c>
      <c r="AM3" s="339"/>
      <c r="AN3" s="336" t="s">
        <v>11</v>
      </c>
      <c r="AO3" s="337"/>
      <c r="AP3" s="350" t="s">
        <v>12</v>
      </c>
      <c r="AQ3" s="337"/>
      <c r="AR3" s="336" t="s">
        <v>13</v>
      </c>
      <c r="AS3" s="351"/>
      <c r="AT3" s="352" t="s">
        <v>14</v>
      </c>
      <c r="AU3" s="353"/>
      <c r="AV3" s="354" t="s">
        <v>15</v>
      </c>
      <c r="AW3" s="356"/>
    </row>
    <row r="4" spans="1:49" ht="15" thickBot="1" x14ac:dyDescent="0.2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3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8" si="1">B4-H4</f>
        <v>0</v>
      </c>
      <c r="K4" s="28">
        <f t="shared" si="1"/>
        <v>0</v>
      </c>
      <c r="L4" s="161">
        <f t="shared" ref="L4:L55" si="2">IF(ISERROR(K4/I4),0,K4/I4)</f>
        <v>0</v>
      </c>
      <c r="M4" s="29">
        <f t="shared" ref="M4:M55" si="3">C4/$C$55</f>
        <v>7.0821529745042496E-4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98">
        <v>718</v>
      </c>
      <c r="AG4" s="349"/>
      <c r="AH4" s="52" t="s">
        <v>21</v>
      </c>
      <c r="AI4" s="153" t="s">
        <v>17</v>
      </c>
      <c r="AJ4" s="53" t="s">
        <v>21</v>
      </c>
      <c r="AK4" s="154" t="s">
        <v>17</v>
      </c>
      <c r="AL4" s="52" t="s">
        <v>21</v>
      </c>
      <c r="AM4" s="153" t="s">
        <v>17</v>
      </c>
      <c r="AN4" s="53" t="s">
        <v>21</v>
      </c>
      <c r="AO4" s="154" t="s">
        <v>17</v>
      </c>
      <c r="AP4" s="52" t="s">
        <v>21</v>
      </c>
      <c r="AQ4" s="153" t="s">
        <v>17</v>
      </c>
      <c r="AR4" s="53" t="s">
        <v>21</v>
      </c>
      <c r="AS4" s="155" t="s">
        <v>17</v>
      </c>
      <c r="AT4" s="156" t="s">
        <v>21</v>
      </c>
      <c r="AU4" s="157" t="s">
        <v>17</v>
      </c>
      <c r="AV4" s="158" t="s">
        <v>22</v>
      </c>
      <c r="AW4" s="159" t="s">
        <v>23</v>
      </c>
    </row>
    <row r="5" spans="1:49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1.4164305949008499E-3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199">
        <f>AF4/AD4</f>
        <v>0.5128571428571429</v>
      </c>
      <c r="AG5" s="148" t="s">
        <v>25</v>
      </c>
      <c r="AH5" s="163">
        <v>18</v>
      </c>
      <c r="AI5" s="163">
        <v>1136</v>
      </c>
      <c r="AJ5" s="164">
        <v>6</v>
      </c>
      <c r="AK5" s="164">
        <v>13</v>
      </c>
      <c r="AL5" s="163">
        <v>2</v>
      </c>
      <c r="AM5" s="163">
        <v>2</v>
      </c>
      <c r="AN5" s="164">
        <v>2</v>
      </c>
      <c r="AO5" s="164">
        <v>25</v>
      </c>
      <c r="AP5" s="163">
        <v>7</v>
      </c>
      <c r="AQ5" s="165">
        <v>231</v>
      </c>
      <c r="AR5" s="164">
        <v>2</v>
      </c>
      <c r="AS5" s="166">
        <v>4</v>
      </c>
      <c r="AT5" s="167">
        <f>AH5+AJ5+AL5+AN5+AP5+AR5</f>
        <v>37</v>
      </c>
      <c r="AU5" s="168">
        <f>AI5+AK5+AM5+AO5+AQ5+AS5+1</f>
        <v>1412</v>
      </c>
      <c r="AV5" s="169">
        <v>692</v>
      </c>
      <c r="AW5" s="170">
        <v>720</v>
      </c>
    </row>
    <row r="6" spans="1:49" ht="15" thickBot="1" x14ac:dyDescent="0.2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2.124645892351275E-3</v>
      </c>
      <c r="N6" s="162">
        <v>6</v>
      </c>
      <c r="P6" s="127"/>
      <c r="Q6" s="177"/>
      <c r="R6" s="178" t="s">
        <v>136</v>
      </c>
      <c r="AG6" s="172" t="s">
        <v>19</v>
      </c>
      <c r="AH6" s="59">
        <f>AH5/AT5</f>
        <v>0.48648648648648651</v>
      </c>
      <c r="AI6" s="59">
        <f>AI5/AU5</f>
        <v>0.80453257790368271</v>
      </c>
      <c r="AJ6" s="60">
        <f>AJ5/AT5</f>
        <v>0.16216216216216217</v>
      </c>
      <c r="AK6" s="60">
        <f>AK5/AU5</f>
        <v>9.2067988668555235E-3</v>
      </c>
      <c r="AL6" s="59">
        <f>AL5/AT5</f>
        <v>5.4054054054054057E-2</v>
      </c>
      <c r="AM6" s="59">
        <f>AM5/AU5</f>
        <v>1.4164305949008499E-3</v>
      </c>
      <c r="AN6" s="60">
        <f>AN5/AT5</f>
        <v>5.4054054054054057E-2</v>
      </c>
      <c r="AO6" s="60">
        <f>AO5/AU5</f>
        <v>1.7705382436260624E-2</v>
      </c>
      <c r="AP6" s="59">
        <f>AP5/AT5</f>
        <v>0.1891891891891892</v>
      </c>
      <c r="AQ6" s="59">
        <f>AQ5/AU5</f>
        <v>0.16359773371104816</v>
      </c>
      <c r="AR6" s="60">
        <f>AR5/AT5</f>
        <v>5.4054054054054057E-2</v>
      </c>
      <c r="AS6" s="173">
        <f>AS5/AU5</f>
        <v>2.8328611898016999E-3</v>
      </c>
      <c r="AT6" s="174">
        <f>AH6+AJ6+AL6+AN6+AP6+AR6</f>
        <v>1</v>
      </c>
      <c r="AU6" s="175">
        <f>AI6+AK6+AM6+AO6+AQ6+AS6</f>
        <v>0.99929178470254953</v>
      </c>
      <c r="AV6" s="63">
        <f>AV5/AU5</f>
        <v>0.49008498583569404</v>
      </c>
      <c r="AW6" s="64">
        <f>AW5/AU5</f>
        <v>0.50991501416430596</v>
      </c>
    </row>
    <row r="7" spans="1:49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1.4164305949008499E-3</v>
      </c>
      <c r="N7" s="162">
        <v>2</v>
      </c>
      <c r="Q7" s="177"/>
      <c r="R7" s="178" t="s">
        <v>116</v>
      </c>
      <c r="AG7" s="127"/>
      <c r="AH7" s="177"/>
      <c r="AI7" s="178" t="s">
        <v>136</v>
      </c>
    </row>
    <row r="8" spans="1:49" ht="14.25" x14ac:dyDescent="0.15">
      <c r="A8" s="179" t="s">
        <v>193</v>
      </c>
      <c r="B8" s="93">
        <v>1</v>
      </c>
      <c r="C8" s="73">
        <v>1</v>
      </c>
      <c r="D8" s="93">
        <v>0</v>
      </c>
      <c r="E8" s="73">
        <v>0</v>
      </c>
      <c r="F8" s="22">
        <f t="shared" si="0"/>
        <v>1</v>
      </c>
      <c r="G8" s="33">
        <f t="shared" si="0"/>
        <v>1</v>
      </c>
      <c r="H8" s="93">
        <v>0</v>
      </c>
      <c r="I8" s="73">
        <v>0</v>
      </c>
      <c r="J8" s="22">
        <f t="shared" si="1"/>
        <v>1</v>
      </c>
      <c r="K8" s="34">
        <f t="shared" si="1"/>
        <v>1</v>
      </c>
      <c r="L8" s="161">
        <f t="shared" si="2"/>
        <v>0</v>
      </c>
      <c r="M8" s="35">
        <f t="shared" si="3"/>
        <v>7.0821529745042496E-4</v>
      </c>
      <c r="N8" s="162">
        <v>5</v>
      </c>
      <c r="Q8" s="177"/>
      <c r="R8" s="178"/>
      <c r="AH8" s="177"/>
      <c r="AI8" s="178" t="s">
        <v>116</v>
      </c>
    </row>
    <row r="9" spans="1:49" ht="14.25" x14ac:dyDescent="0.15">
      <c r="A9" s="179" t="s">
        <v>138</v>
      </c>
      <c r="B9" s="93">
        <v>130</v>
      </c>
      <c r="C9" s="73">
        <v>218</v>
      </c>
      <c r="D9" s="93">
        <v>130</v>
      </c>
      <c r="E9" s="73">
        <v>216</v>
      </c>
      <c r="F9" s="22">
        <f t="shared" si="0"/>
        <v>0</v>
      </c>
      <c r="G9" s="33">
        <f t="shared" si="0"/>
        <v>2</v>
      </c>
      <c r="H9" s="93">
        <v>117</v>
      </c>
      <c r="I9" s="73">
        <v>204</v>
      </c>
      <c r="J9" s="22">
        <f t="shared" si="1"/>
        <v>13</v>
      </c>
      <c r="K9" s="34">
        <f t="shared" si="1"/>
        <v>14</v>
      </c>
      <c r="L9" s="161">
        <f t="shared" si="2"/>
        <v>6.8627450980392163E-2</v>
      </c>
      <c r="M9" s="35">
        <f t="shared" si="3"/>
        <v>0.15439093484419264</v>
      </c>
      <c r="N9" s="162">
        <v>5</v>
      </c>
      <c r="P9" s="127"/>
      <c r="Q9" s="177"/>
    </row>
    <row r="10" spans="1:49" ht="14.25" x14ac:dyDescent="0.15">
      <c r="A10" s="179" t="s">
        <v>139</v>
      </c>
      <c r="B10" s="22">
        <v>12</v>
      </c>
      <c r="C10" s="73">
        <v>12</v>
      </c>
      <c r="D10" s="22">
        <v>7</v>
      </c>
      <c r="E10" s="73">
        <v>7</v>
      </c>
      <c r="F10" s="22">
        <f t="shared" si="0"/>
        <v>5</v>
      </c>
      <c r="G10" s="33">
        <f t="shared" si="0"/>
        <v>5</v>
      </c>
      <c r="H10" s="22">
        <v>5</v>
      </c>
      <c r="I10" s="73">
        <v>5</v>
      </c>
      <c r="J10" s="22">
        <f t="shared" si="1"/>
        <v>7</v>
      </c>
      <c r="K10" s="34">
        <f t="shared" si="1"/>
        <v>7</v>
      </c>
      <c r="L10" s="161">
        <f t="shared" si="2"/>
        <v>1.4</v>
      </c>
      <c r="M10" s="35">
        <f t="shared" si="3"/>
        <v>8.4985835694051E-3</v>
      </c>
      <c r="N10" s="162">
        <v>1</v>
      </c>
    </row>
    <row r="11" spans="1:49" ht="14.25" x14ac:dyDescent="0.15">
      <c r="A11" s="180" t="s">
        <v>140</v>
      </c>
      <c r="B11" s="93">
        <v>9</v>
      </c>
      <c r="C11" s="73">
        <v>23</v>
      </c>
      <c r="D11" s="93">
        <v>9</v>
      </c>
      <c r="E11" s="73">
        <v>23</v>
      </c>
      <c r="F11" s="22">
        <f t="shared" si="0"/>
        <v>0</v>
      </c>
      <c r="G11" s="33">
        <f t="shared" si="0"/>
        <v>0</v>
      </c>
      <c r="H11" s="93">
        <v>10</v>
      </c>
      <c r="I11" s="73">
        <v>22</v>
      </c>
      <c r="J11" s="22">
        <f t="shared" si="1"/>
        <v>-1</v>
      </c>
      <c r="K11" s="34">
        <f t="shared" si="1"/>
        <v>1</v>
      </c>
      <c r="L11" s="161">
        <f t="shared" si="2"/>
        <v>4.5454545454545456E-2</v>
      </c>
      <c r="M11" s="35">
        <f t="shared" si="3"/>
        <v>1.6288951841359773E-2</v>
      </c>
      <c r="N11" s="162">
        <v>1</v>
      </c>
    </row>
    <row r="12" spans="1:49" ht="14.25" x14ac:dyDescent="0.15">
      <c r="A12" s="179" t="s">
        <v>141</v>
      </c>
      <c r="B12" s="93">
        <v>7</v>
      </c>
      <c r="C12" s="73">
        <v>7</v>
      </c>
      <c r="D12" s="93">
        <v>7</v>
      </c>
      <c r="E12" s="73">
        <v>7</v>
      </c>
      <c r="F12" s="22">
        <f t="shared" si="0"/>
        <v>0</v>
      </c>
      <c r="G12" s="33">
        <f t="shared" si="0"/>
        <v>0</v>
      </c>
      <c r="H12" s="93">
        <v>1</v>
      </c>
      <c r="I12" s="73">
        <v>1</v>
      </c>
      <c r="J12" s="22">
        <f t="shared" si="1"/>
        <v>6</v>
      </c>
      <c r="K12" s="34">
        <f t="shared" si="1"/>
        <v>6</v>
      </c>
      <c r="L12" s="161">
        <f t="shared" si="2"/>
        <v>6</v>
      </c>
      <c r="M12" s="35">
        <f t="shared" si="3"/>
        <v>4.9575070821529744E-3</v>
      </c>
      <c r="N12" s="162">
        <v>1</v>
      </c>
    </row>
    <row r="13" spans="1:49" ht="14.25" x14ac:dyDescent="0.15">
      <c r="A13" s="179" t="s">
        <v>142</v>
      </c>
      <c r="B13" s="22"/>
      <c r="C13" s="73"/>
      <c r="D13" s="22"/>
      <c r="E13" s="73"/>
      <c r="F13" s="22">
        <f t="shared" si="0"/>
        <v>0</v>
      </c>
      <c r="G13" s="36">
        <f t="shared" si="0"/>
        <v>0</v>
      </c>
      <c r="H13" s="22">
        <v>2</v>
      </c>
      <c r="I13" s="73">
        <v>2</v>
      </c>
      <c r="J13" s="22">
        <f t="shared" si="1"/>
        <v>-2</v>
      </c>
      <c r="K13" s="34">
        <f t="shared" si="1"/>
        <v>-2</v>
      </c>
      <c r="L13" s="161">
        <f t="shared" si="2"/>
        <v>-1</v>
      </c>
      <c r="M13" s="35">
        <f t="shared" si="3"/>
        <v>0</v>
      </c>
      <c r="N13" s="162">
        <v>4</v>
      </c>
    </row>
    <row r="14" spans="1:49" ht="14.25" x14ac:dyDescent="0.15">
      <c r="A14" s="179" t="s">
        <v>143</v>
      </c>
      <c r="B14" s="22">
        <v>5</v>
      </c>
      <c r="C14" s="73">
        <v>7</v>
      </c>
      <c r="D14" s="22">
        <v>5</v>
      </c>
      <c r="E14" s="73">
        <v>7</v>
      </c>
      <c r="F14" s="22">
        <f t="shared" si="0"/>
        <v>0</v>
      </c>
      <c r="G14" s="33">
        <f t="shared" si="0"/>
        <v>0</v>
      </c>
      <c r="H14" s="22">
        <v>1</v>
      </c>
      <c r="I14" s="73">
        <v>3</v>
      </c>
      <c r="J14" s="22">
        <f t="shared" si="1"/>
        <v>4</v>
      </c>
      <c r="K14" s="34">
        <f t="shared" si="1"/>
        <v>4</v>
      </c>
      <c r="L14" s="161">
        <f t="shared" si="2"/>
        <v>1.3333333333333333</v>
      </c>
      <c r="M14" s="35">
        <f t="shared" si="3"/>
        <v>4.9575070821529744E-3</v>
      </c>
      <c r="N14" s="162">
        <v>1</v>
      </c>
    </row>
    <row r="15" spans="1:49" ht="14.25" x14ac:dyDescent="0.15">
      <c r="A15" s="179" t="s">
        <v>144</v>
      </c>
      <c r="B15" s="93">
        <v>196</v>
      </c>
      <c r="C15" s="73">
        <v>239</v>
      </c>
      <c r="D15" s="93">
        <v>197</v>
      </c>
      <c r="E15" s="73">
        <v>237</v>
      </c>
      <c r="F15" s="22">
        <f t="shared" si="0"/>
        <v>-1</v>
      </c>
      <c r="G15" s="33">
        <f t="shared" si="0"/>
        <v>2</v>
      </c>
      <c r="H15" s="93">
        <v>195</v>
      </c>
      <c r="I15" s="73">
        <v>236</v>
      </c>
      <c r="J15" s="22">
        <f t="shared" si="1"/>
        <v>1</v>
      </c>
      <c r="K15" s="34">
        <f t="shared" si="1"/>
        <v>3</v>
      </c>
      <c r="L15" s="161">
        <f t="shared" si="2"/>
        <v>1.2711864406779662E-2</v>
      </c>
      <c r="M15" s="35">
        <f t="shared" si="3"/>
        <v>0.16926345609065155</v>
      </c>
      <c r="N15" s="162">
        <v>1</v>
      </c>
    </row>
    <row r="16" spans="1:49" ht="14.25" x14ac:dyDescent="0.15">
      <c r="A16" s="179" t="s">
        <v>73</v>
      </c>
      <c r="B16" s="93">
        <v>100</v>
      </c>
      <c r="C16" s="73">
        <v>103</v>
      </c>
      <c r="D16" s="93">
        <v>102</v>
      </c>
      <c r="E16" s="73">
        <v>105</v>
      </c>
      <c r="F16" s="22">
        <f t="shared" si="0"/>
        <v>-2</v>
      </c>
      <c r="G16" s="33">
        <f t="shared" si="0"/>
        <v>-2</v>
      </c>
      <c r="H16" s="93">
        <v>120</v>
      </c>
      <c r="I16" s="73">
        <v>125</v>
      </c>
      <c r="J16" s="22">
        <f t="shared" si="1"/>
        <v>-20</v>
      </c>
      <c r="K16" s="34">
        <f t="shared" si="1"/>
        <v>-22</v>
      </c>
      <c r="L16" s="161">
        <f t="shared" si="2"/>
        <v>-0.17599999999999999</v>
      </c>
      <c r="M16" s="35">
        <f t="shared" si="3"/>
        <v>7.2946175637393765E-2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7.0821529745042496E-4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1.4164305949008499E-3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/>
      <c r="I20" s="73"/>
      <c r="J20" s="22">
        <f t="shared" ref="J20:K30" si="4">B20-H20</f>
        <v>0</v>
      </c>
      <c r="K20" s="34">
        <f t="shared" si="4"/>
        <v>0</v>
      </c>
      <c r="L20" s="161">
        <f t="shared" si="2"/>
        <v>0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7.0821529745042496E-4</v>
      </c>
      <c r="N21" s="162">
        <v>3</v>
      </c>
    </row>
    <row r="22" spans="1:14" ht="14.25" x14ac:dyDescent="0.15">
      <c r="A22" s="179" t="s">
        <v>150</v>
      </c>
      <c r="B22" s="93">
        <v>11</v>
      </c>
      <c r="C22" s="73">
        <v>11</v>
      </c>
      <c r="D22" s="93">
        <v>11</v>
      </c>
      <c r="E22" s="73">
        <v>11</v>
      </c>
      <c r="F22" s="37">
        <f t="shared" si="0"/>
        <v>0</v>
      </c>
      <c r="G22" s="33">
        <f t="shared" si="0"/>
        <v>0</v>
      </c>
      <c r="H22" s="93">
        <v>8</v>
      </c>
      <c r="I22" s="73">
        <v>8</v>
      </c>
      <c r="J22" s="37">
        <f t="shared" si="4"/>
        <v>3</v>
      </c>
      <c r="K22" s="38">
        <f t="shared" si="4"/>
        <v>3</v>
      </c>
      <c r="L22" s="161">
        <f t="shared" si="2"/>
        <v>0.375</v>
      </c>
      <c r="M22" s="39">
        <f t="shared" si="3"/>
        <v>7.7903682719546738E-3</v>
      </c>
      <c r="N22" s="162">
        <v>1</v>
      </c>
    </row>
    <row r="23" spans="1:14" ht="14.25" x14ac:dyDescent="0.15">
      <c r="A23" s="181" t="s">
        <v>151</v>
      </c>
      <c r="B23" s="22">
        <v>52</v>
      </c>
      <c r="C23" s="73">
        <v>52</v>
      </c>
      <c r="D23" s="22">
        <v>51</v>
      </c>
      <c r="E23" s="73">
        <v>51</v>
      </c>
      <c r="F23" s="37">
        <f t="shared" si="0"/>
        <v>1</v>
      </c>
      <c r="G23" s="40">
        <f t="shared" si="0"/>
        <v>1</v>
      </c>
      <c r="H23" s="22">
        <v>40</v>
      </c>
      <c r="I23" s="73">
        <v>40</v>
      </c>
      <c r="J23" s="37">
        <f t="shared" si="4"/>
        <v>12</v>
      </c>
      <c r="K23" s="38">
        <f t="shared" si="4"/>
        <v>12</v>
      </c>
      <c r="L23" s="161">
        <f t="shared" si="2"/>
        <v>0.3</v>
      </c>
      <c r="M23" s="39">
        <f t="shared" si="3"/>
        <v>3.6827195467422094E-2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7.0821529745042496E-4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7.0821529745042496E-4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6</v>
      </c>
      <c r="E27" s="73">
        <v>6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-1</v>
      </c>
      <c r="K27" s="34">
        <f t="shared" si="4"/>
        <v>-1</v>
      </c>
      <c r="L27" s="161">
        <f t="shared" si="2"/>
        <v>-0.14285714285714285</v>
      </c>
      <c r="M27" s="35">
        <f t="shared" si="3"/>
        <v>4.24929178470255E-3</v>
      </c>
      <c r="N27" s="162">
        <v>1</v>
      </c>
    </row>
    <row r="28" spans="1:14" ht="14.25" x14ac:dyDescent="0.15">
      <c r="A28" s="179" t="s">
        <v>155</v>
      </c>
      <c r="B28" s="93">
        <v>111</v>
      </c>
      <c r="C28" s="109">
        <v>125</v>
      </c>
      <c r="D28" s="93">
        <v>111</v>
      </c>
      <c r="E28" s="109">
        <v>125</v>
      </c>
      <c r="F28" s="93">
        <f t="shared" si="0"/>
        <v>0</v>
      </c>
      <c r="G28" s="105">
        <f t="shared" si="0"/>
        <v>0</v>
      </c>
      <c r="H28" s="93">
        <v>109</v>
      </c>
      <c r="I28" s="109">
        <v>119</v>
      </c>
      <c r="J28" s="93">
        <f t="shared" si="4"/>
        <v>2</v>
      </c>
      <c r="K28" s="106">
        <f t="shared" si="4"/>
        <v>6</v>
      </c>
      <c r="L28" s="161">
        <f t="shared" si="2"/>
        <v>5.0420168067226892E-2</v>
      </c>
      <c r="M28" s="108">
        <f t="shared" si="3"/>
        <v>8.8526912181303111E-2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5</v>
      </c>
      <c r="I29" s="73">
        <v>5</v>
      </c>
      <c r="J29" s="22">
        <f t="shared" si="4"/>
        <v>0</v>
      </c>
      <c r="K29" s="34">
        <f t="shared" si="4"/>
        <v>0</v>
      </c>
      <c r="L29" s="161">
        <f t="shared" si="2"/>
        <v>0</v>
      </c>
      <c r="M29" s="35">
        <f t="shared" si="3"/>
        <v>3.5410764872521247E-3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2</v>
      </c>
      <c r="E30" s="73">
        <v>2</v>
      </c>
      <c r="F30" s="22">
        <f t="shared" si="0"/>
        <v>-1</v>
      </c>
      <c r="G30" s="33">
        <f t="shared" si="0"/>
        <v>-1</v>
      </c>
      <c r="H30" s="22"/>
      <c r="I30" s="73"/>
      <c r="J30" s="22">
        <f t="shared" si="4"/>
        <v>1</v>
      </c>
      <c r="K30" s="34">
        <f t="shared" si="4"/>
        <v>1</v>
      </c>
      <c r="L30" s="161">
        <f t="shared" si="2"/>
        <v>0</v>
      </c>
      <c r="M30" s="35">
        <f t="shared" si="3"/>
        <v>7.0821529745042496E-4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6</v>
      </c>
      <c r="C32" s="73">
        <v>15</v>
      </c>
      <c r="D32" s="93">
        <v>7</v>
      </c>
      <c r="E32" s="73">
        <v>18</v>
      </c>
      <c r="F32" s="22">
        <f t="shared" si="0"/>
        <v>-1</v>
      </c>
      <c r="G32" s="33">
        <f t="shared" si="0"/>
        <v>-3</v>
      </c>
      <c r="H32" s="93">
        <v>4</v>
      </c>
      <c r="I32" s="73">
        <v>11</v>
      </c>
      <c r="J32" s="22">
        <f t="shared" ref="J32:K55" si="5">B32-H32</f>
        <v>2</v>
      </c>
      <c r="K32" s="34">
        <f t="shared" si="5"/>
        <v>4</v>
      </c>
      <c r="L32" s="161">
        <f t="shared" si="2"/>
        <v>0.36363636363636365</v>
      </c>
      <c r="M32" s="35">
        <f t="shared" si="3"/>
        <v>1.0623229461756374E-2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7.0821529745042496E-4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20</v>
      </c>
      <c r="C35" s="73">
        <v>33</v>
      </c>
      <c r="D35" s="93">
        <v>20</v>
      </c>
      <c r="E35" s="73">
        <v>33</v>
      </c>
      <c r="F35" s="22">
        <f t="shared" si="6"/>
        <v>0</v>
      </c>
      <c r="G35" s="36">
        <f t="shared" si="6"/>
        <v>0</v>
      </c>
      <c r="H35" s="93">
        <v>20</v>
      </c>
      <c r="I35" s="73">
        <v>27</v>
      </c>
      <c r="J35" s="22">
        <f t="shared" si="5"/>
        <v>0</v>
      </c>
      <c r="K35" s="34">
        <f t="shared" si="5"/>
        <v>6</v>
      </c>
      <c r="L35" s="161">
        <f t="shared" si="2"/>
        <v>0.22222222222222221</v>
      </c>
      <c r="M35" s="35">
        <f t="shared" si="3"/>
        <v>2.3371104815864022E-2</v>
      </c>
      <c r="N35" s="162">
        <v>1</v>
      </c>
    </row>
    <row r="36" spans="1:14" ht="14.25" x14ac:dyDescent="0.15">
      <c r="A36" s="179" t="s">
        <v>163</v>
      </c>
      <c r="B36" s="93">
        <v>1</v>
      </c>
      <c r="C36" s="73">
        <v>5</v>
      </c>
      <c r="D36" s="93"/>
      <c r="E36" s="73">
        <v>4</v>
      </c>
      <c r="F36" s="22">
        <f t="shared" si="6"/>
        <v>1</v>
      </c>
      <c r="G36" s="36">
        <f t="shared" si="6"/>
        <v>1</v>
      </c>
      <c r="H36" s="93"/>
      <c r="I36" s="73">
        <v>4</v>
      </c>
      <c r="J36" s="22">
        <f t="shared" si="5"/>
        <v>1</v>
      </c>
      <c r="K36" s="34">
        <f t="shared" si="5"/>
        <v>1</v>
      </c>
      <c r="L36" s="161">
        <f t="shared" si="2"/>
        <v>0.25</v>
      </c>
      <c r="M36" s="35">
        <f t="shared" si="3"/>
        <v>3.5410764872521247E-3</v>
      </c>
      <c r="N36" s="162">
        <v>5</v>
      </c>
    </row>
    <row r="37" spans="1:14" ht="14.25" x14ac:dyDescent="0.15">
      <c r="A37" s="179" t="s">
        <v>164</v>
      </c>
      <c r="B37" s="22">
        <v>3</v>
      </c>
      <c r="C37" s="73">
        <v>3</v>
      </c>
      <c r="D37" s="22">
        <v>3</v>
      </c>
      <c r="E37" s="73">
        <v>3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2</v>
      </c>
      <c r="K37" s="34">
        <f t="shared" si="5"/>
        <v>2</v>
      </c>
      <c r="L37" s="161">
        <f t="shared" si="2"/>
        <v>2</v>
      </c>
      <c r="M37" s="35">
        <f t="shared" si="3"/>
        <v>2.124645892351275E-3</v>
      </c>
      <c r="N37" s="162">
        <v>5</v>
      </c>
    </row>
    <row r="38" spans="1:14" ht="14.25" x14ac:dyDescent="0.15">
      <c r="A38" s="182" t="s">
        <v>165</v>
      </c>
      <c r="B38" s="93">
        <v>263</v>
      </c>
      <c r="C38" s="72">
        <v>320</v>
      </c>
      <c r="D38" s="93">
        <v>259</v>
      </c>
      <c r="E38" s="72">
        <v>316</v>
      </c>
      <c r="F38" s="22">
        <f t="shared" si="6"/>
        <v>4</v>
      </c>
      <c r="G38" s="36">
        <f t="shared" si="6"/>
        <v>4</v>
      </c>
      <c r="H38" s="93">
        <v>260</v>
      </c>
      <c r="I38" s="72">
        <v>309</v>
      </c>
      <c r="J38" s="22">
        <f t="shared" si="5"/>
        <v>3</v>
      </c>
      <c r="K38" s="34">
        <f t="shared" si="5"/>
        <v>11</v>
      </c>
      <c r="L38" s="161">
        <f t="shared" si="2"/>
        <v>3.5598705501618123E-2</v>
      </c>
      <c r="M38" s="35">
        <f t="shared" si="3"/>
        <v>0.22662889518413598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7.0821529745042496E-4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/>
      <c r="C42" s="73"/>
      <c r="D42" s="22"/>
      <c r="E42" s="73"/>
      <c r="F42" s="22">
        <f t="shared" si="6"/>
        <v>0</v>
      </c>
      <c r="G42" s="36">
        <f t="shared" si="6"/>
        <v>0</v>
      </c>
      <c r="H42" s="22">
        <v>1</v>
      </c>
      <c r="I42" s="73">
        <v>1</v>
      </c>
      <c r="J42" s="22">
        <f t="shared" si="5"/>
        <v>-1</v>
      </c>
      <c r="K42" s="34">
        <f t="shared" si="5"/>
        <v>-1</v>
      </c>
      <c r="L42" s="161">
        <f t="shared" si="2"/>
        <v>-1</v>
      </c>
      <c r="M42" s="35">
        <f t="shared" si="3"/>
        <v>0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7.0821529745042496E-4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24</v>
      </c>
      <c r="C46" s="72">
        <v>26</v>
      </c>
      <c r="D46" s="22">
        <v>24</v>
      </c>
      <c r="E46" s="72">
        <v>26</v>
      </c>
      <c r="F46" s="77">
        <f t="shared" si="6"/>
        <v>0</v>
      </c>
      <c r="G46" s="33">
        <f t="shared" si="6"/>
        <v>0</v>
      </c>
      <c r="H46" s="22">
        <v>23</v>
      </c>
      <c r="I46" s="72">
        <v>24</v>
      </c>
      <c r="J46" s="22">
        <f t="shared" si="5"/>
        <v>1</v>
      </c>
      <c r="K46" s="34">
        <f t="shared" si="5"/>
        <v>2</v>
      </c>
      <c r="L46" s="161">
        <f t="shared" si="2"/>
        <v>8.3333333333333329E-2</v>
      </c>
      <c r="M46" s="35">
        <f t="shared" si="3"/>
        <v>1.8413597733711047E-2</v>
      </c>
      <c r="N46" s="162">
        <v>1</v>
      </c>
    </row>
    <row r="47" spans="1:14" ht="14.25" x14ac:dyDescent="0.15">
      <c r="A47" s="184" t="s">
        <v>173</v>
      </c>
      <c r="B47" s="22">
        <v>1</v>
      </c>
      <c r="C47" s="72">
        <v>1</v>
      </c>
      <c r="D47" s="22">
        <v>1</v>
      </c>
      <c r="E47" s="72">
        <v>1</v>
      </c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1</v>
      </c>
      <c r="K47" s="34">
        <f t="shared" si="5"/>
        <v>1</v>
      </c>
      <c r="L47" s="161">
        <f t="shared" si="2"/>
        <v>0</v>
      </c>
      <c r="M47" s="35">
        <f t="shared" si="3"/>
        <v>7.0821529745042496E-4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7</v>
      </c>
      <c r="E48" s="73">
        <v>7</v>
      </c>
      <c r="F48" s="77">
        <f t="shared" si="6"/>
        <v>-1</v>
      </c>
      <c r="G48" s="33">
        <f t="shared" si="6"/>
        <v>-1</v>
      </c>
      <c r="H48" s="22">
        <v>6</v>
      </c>
      <c r="I48" s="73">
        <v>6</v>
      </c>
      <c r="J48" s="21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4.24929178470255E-3</v>
      </c>
      <c r="N48" s="162">
        <v>2</v>
      </c>
    </row>
    <row r="49" spans="1:14" ht="14.25" x14ac:dyDescent="0.15">
      <c r="A49" s="179" t="s">
        <v>175</v>
      </c>
      <c r="B49" s="22">
        <v>17</v>
      </c>
      <c r="C49" s="73">
        <v>24</v>
      </c>
      <c r="D49" s="22">
        <v>18</v>
      </c>
      <c r="E49" s="73">
        <v>25</v>
      </c>
      <c r="F49" s="77">
        <f t="shared" si="6"/>
        <v>-1</v>
      </c>
      <c r="G49" s="33">
        <f t="shared" si="6"/>
        <v>-1</v>
      </c>
      <c r="H49" s="185">
        <v>19</v>
      </c>
      <c r="I49" s="73">
        <v>25</v>
      </c>
      <c r="J49" s="21">
        <f t="shared" si="5"/>
        <v>-2</v>
      </c>
      <c r="K49" s="34">
        <f t="shared" si="5"/>
        <v>-1</v>
      </c>
      <c r="L49" s="161">
        <f t="shared" si="2"/>
        <v>-0.04</v>
      </c>
      <c r="M49" s="35">
        <f t="shared" si="3"/>
        <v>1.69971671388102E-2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-1</v>
      </c>
      <c r="K51" s="34">
        <f t="shared" si="5"/>
        <v>-1</v>
      </c>
      <c r="L51" s="161">
        <f t="shared" si="2"/>
        <v>-1</v>
      </c>
      <c r="M51" s="35">
        <f t="shared" si="3"/>
        <v>0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7.0821529745042496E-4</v>
      </c>
      <c r="N52" s="162">
        <v>5</v>
      </c>
    </row>
    <row r="53" spans="1:14" ht="14.25" x14ac:dyDescent="0.15">
      <c r="A53" s="179" t="s">
        <v>178</v>
      </c>
      <c r="B53" s="22">
        <v>136</v>
      </c>
      <c r="C53" s="73">
        <v>150</v>
      </c>
      <c r="D53" s="22">
        <v>132</v>
      </c>
      <c r="E53" s="73">
        <v>146</v>
      </c>
      <c r="F53" s="77">
        <f t="shared" si="6"/>
        <v>4</v>
      </c>
      <c r="G53" s="33">
        <f t="shared" si="6"/>
        <v>4</v>
      </c>
      <c r="H53" s="186">
        <v>130</v>
      </c>
      <c r="I53" s="73">
        <v>136</v>
      </c>
      <c r="J53" s="21">
        <f t="shared" si="5"/>
        <v>6</v>
      </c>
      <c r="K53" s="34">
        <f t="shared" si="5"/>
        <v>14</v>
      </c>
      <c r="L53" s="161">
        <f t="shared" si="2"/>
        <v>0.10294117647058823</v>
      </c>
      <c r="M53" s="35">
        <f t="shared" si="3"/>
        <v>0.10623229461756374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6"/>
        <v>0</v>
      </c>
      <c r="G54" s="33">
        <f t="shared" si="6"/>
        <v>0</v>
      </c>
      <c r="H54" s="190">
        <v>2</v>
      </c>
      <c r="I54" s="189">
        <v>2</v>
      </c>
      <c r="J54" s="42">
        <f t="shared" si="5"/>
        <v>-1</v>
      </c>
      <c r="K54" s="38">
        <f t="shared" si="5"/>
        <v>-1</v>
      </c>
      <c r="L54" s="191">
        <f t="shared" si="2"/>
        <v>-0.5</v>
      </c>
      <c r="M54" s="39">
        <f t="shared" si="3"/>
        <v>7.0821529745042496E-4</v>
      </c>
      <c r="N54" s="192">
        <v>0</v>
      </c>
    </row>
    <row r="55" spans="1:14" ht="15" thickBot="1" x14ac:dyDescent="0.2">
      <c r="A55" s="193" t="s">
        <v>53</v>
      </c>
      <c r="B55" s="43">
        <f>SUM(B4:B54)</f>
        <v>1141</v>
      </c>
      <c r="C55" s="75">
        <f>SUM(C4:C54)</f>
        <v>1412</v>
      </c>
      <c r="D55" s="43">
        <f>SUM(D4:D54)</f>
        <v>1132</v>
      </c>
      <c r="E55" s="75">
        <f>SUM(E4:E54)</f>
        <v>1400</v>
      </c>
      <c r="F55" s="44">
        <f t="shared" si="6"/>
        <v>9</v>
      </c>
      <c r="G55" s="146">
        <f t="shared" si="6"/>
        <v>12</v>
      </c>
      <c r="H55" s="43">
        <f>SUM(H4:H54)</f>
        <v>1104</v>
      </c>
      <c r="I55" s="43">
        <f>SUM(I4:I54)</f>
        <v>1342</v>
      </c>
      <c r="J55" s="44">
        <f t="shared" si="5"/>
        <v>37</v>
      </c>
      <c r="K55" s="45">
        <f t="shared" si="5"/>
        <v>70</v>
      </c>
      <c r="L55" s="194">
        <f t="shared" si="2"/>
        <v>5.216095380029806E-2</v>
      </c>
      <c r="M55" s="195">
        <f t="shared" si="3"/>
        <v>1</v>
      </c>
      <c r="N55" s="7"/>
    </row>
    <row r="56" spans="1:14" x14ac:dyDescent="0.15">
      <c r="M56" s="196"/>
    </row>
  </sheetData>
  <mergeCells count="33">
    <mergeCell ref="AR3:AS3"/>
    <mergeCell ref="AT3:AU3"/>
    <mergeCell ref="AV3:AW3"/>
    <mergeCell ref="AG3:AG4"/>
    <mergeCell ref="AH3:AI3"/>
    <mergeCell ref="AJ3:AK3"/>
    <mergeCell ref="AL3:AM3"/>
    <mergeCell ref="AN3:AO3"/>
    <mergeCell ref="AP3:AQ3"/>
    <mergeCell ref="AL1:AM1"/>
    <mergeCell ref="AN1:AO1"/>
    <mergeCell ref="AP1:AQ1"/>
    <mergeCell ref="AR1:AS1"/>
    <mergeCell ref="AT1:AU1"/>
    <mergeCell ref="AV1:AW1"/>
    <mergeCell ref="AA2:AB2"/>
    <mergeCell ref="AC2:AD2"/>
    <mergeCell ref="AE2:AF2"/>
    <mergeCell ref="AG1:AG2"/>
    <mergeCell ref="AH1:AI1"/>
    <mergeCell ref="AJ1:AK1"/>
    <mergeCell ref="P2:P3"/>
    <mergeCell ref="Q2:R2"/>
    <mergeCell ref="S2:T2"/>
    <mergeCell ref="U2:V2"/>
    <mergeCell ref="W2:X2"/>
    <mergeCell ref="Y2:Z2"/>
    <mergeCell ref="I1:M1"/>
    <mergeCell ref="B2:C2"/>
    <mergeCell ref="D2:E2"/>
    <mergeCell ref="F2:G2"/>
    <mergeCell ref="H2:I2"/>
    <mergeCell ref="J2:K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97ADA-A3F5-4754-8854-8AFBF643D1E5}">
  <sheetPr>
    <pageSetUpPr fitToPage="1"/>
  </sheetPr>
  <dimension ref="A1:AF55"/>
  <sheetViews>
    <sheetView topLeftCell="A13" workbookViewId="0">
      <selection activeCell="B4" sqref="B4"/>
    </sheetView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hidden="1" customWidth="1"/>
    <col min="17" max="32" width="0" hidden="1" customWidth="1"/>
  </cols>
  <sheetData>
    <row r="1" spans="1:32" ht="15" thickBot="1" x14ac:dyDescent="0.2">
      <c r="A1" s="127"/>
      <c r="B1" s="1"/>
      <c r="C1" s="1"/>
      <c r="D1" s="1"/>
      <c r="G1" s="1"/>
      <c r="I1" s="375" t="s">
        <v>191</v>
      </c>
      <c r="J1" s="375"/>
      <c r="K1" s="375"/>
      <c r="L1" s="375"/>
      <c r="M1" s="375"/>
    </row>
    <row r="2" spans="1:32" ht="13.5" customHeight="1" x14ac:dyDescent="0.15">
      <c r="A2" s="149"/>
      <c r="B2" s="373">
        <v>45108</v>
      </c>
      <c r="C2" s="374"/>
      <c r="D2" s="373">
        <v>45078</v>
      </c>
      <c r="E2" s="374"/>
      <c r="F2" s="345" t="s">
        <v>3</v>
      </c>
      <c r="G2" s="346"/>
      <c r="H2" s="373">
        <v>44743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6"/>
    </row>
    <row r="3" spans="1:32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59" t="s">
        <v>23</v>
      </c>
    </row>
    <row r="4" spans="1:32" ht="14.25" x14ac:dyDescent="0.15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2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7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4" si="3">C4/$C$54</f>
        <v>7.1428571428571429E-4</v>
      </c>
      <c r="N4" s="162">
        <v>1</v>
      </c>
      <c r="P4" s="148" t="s">
        <v>25</v>
      </c>
      <c r="Q4" s="163">
        <v>18</v>
      </c>
      <c r="R4" s="163">
        <v>1125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228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1400</v>
      </c>
      <c r="AE4" s="169">
        <v>682</v>
      </c>
      <c r="AF4" s="170">
        <v>718</v>
      </c>
    </row>
    <row r="5" spans="1:32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1.4285714285714286E-3</v>
      </c>
      <c r="N5" s="162">
        <v>5</v>
      </c>
      <c r="P5" s="172" t="s">
        <v>19</v>
      </c>
      <c r="Q5" s="59">
        <f>Q4/AC4</f>
        <v>0.5</v>
      </c>
      <c r="R5" s="59">
        <f>R4/AD4</f>
        <v>0.8035714285714286</v>
      </c>
      <c r="S5" s="60">
        <f>S4/AC4</f>
        <v>0.16666666666666666</v>
      </c>
      <c r="T5" s="60">
        <f>T4/AD4</f>
        <v>0.01</v>
      </c>
      <c r="U5" s="59">
        <f>U4/AC4</f>
        <v>5.5555555555555552E-2</v>
      </c>
      <c r="V5" s="59">
        <f>V4/AD4</f>
        <v>1.4285714285714286E-3</v>
      </c>
      <c r="W5" s="60">
        <f>W4/AC4</f>
        <v>5.5555555555555552E-2</v>
      </c>
      <c r="X5" s="60">
        <f>X4/AD4</f>
        <v>1.8571428571428572E-2</v>
      </c>
      <c r="Y5" s="59">
        <f>Y4/AC4</f>
        <v>0.16666666666666666</v>
      </c>
      <c r="Z5" s="59">
        <f>Z4/AD4</f>
        <v>0.16285714285714287</v>
      </c>
      <c r="AA5" s="60">
        <f>AA4/AC4</f>
        <v>5.5555555555555552E-2</v>
      </c>
      <c r="AB5" s="173">
        <f>AB4/AD4</f>
        <v>2.8571428571428571E-3</v>
      </c>
      <c r="AC5" s="174">
        <f>Q5+S5+U5+W5+Y5+AA5</f>
        <v>1</v>
      </c>
      <c r="AD5" s="175">
        <f>R5+T5+V5+X5+Z5+AB5</f>
        <v>0.99928571428571433</v>
      </c>
      <c r="AE5" s="63">
        <f>AE4/AD4</f>
        <v>0.48714285714285716</v>
      </c>
      <c r="AF5" s="64">
        <f>AF4/AD4</f>
        <v>0.5128571428571429</v>
      </c>
    </row>
    <row r="6" spans="1:32" ht="14.25" x14ac:dyDescent="0.15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2.142857142857143E-3</v>
      </c>
      <c r="N6" s="162">
        <v>6</v>
      </c>
      <c r="P6" s="127"/>
      <c r="Q6" s="177"/>
      <c r="R6" s="178" t="s">
        <v>136</v>
      </c>
    </row>
    <row r="7" spans="1:32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1.4285714285714286E-3</v>
      </c>
      <c r="N7" s="162">
        <v>2</v>
      </c>
      <c r="Q7" s="177"/>
      <c r="R7" s="178" t="s">
        <v>116</v>
      </c>
    </row>
    <row r="8" spans="1:32" ht="14.25" x14ac:dyDescent="0.15">
      <c r="A8" s="179" t="s">
        <v>138</v>
      </c>
      <c r="B8" s="93">
        <v>130</v>
      </c>
      <c r="C8" s="73">
        <v>216</v>
      </c>
      <c r="D8" s="93">
        <v>129</v>
      </c>
      <c r="E8" s="73">
        <v>217</v>
      </c>
      <c r="F8" s="22">
        <f t="shared" si="0"/>
        <v>1</v>
      </c>
      <c r="G8" s="33">
        <f t="shared" si="0"/>
        <v>-1</v>
      </c>
      <c r="H8" s="93">
        <v>115</v>
      </c>
      <c r="I8" s="73">
        <v>201</v>
      </c>
      <c r="J8" s="22">
        <f t="shared" si="1"/>
        <v>15</v>
      </c>
      <c r="K8" s="34">
        <f t="shared" si="1"/>
        <v>15</v>
      </c>
      <c r="L8" s="161">
        <f t="shared" si="2"/>
        <v>7.4626865671641784E-2</v>
      </c>
      <c r="M8" s="35">
        <f t="shared" si="3"/>
        <v>0.15428571428571428</v>
      </c>
      <c r="N8" s="162">
        <v>5</v>
      </c>
      <c r="P8" s="127"/>
      <c r="Q8" s="177"/>
    </row>
    <row r="9" spans="1:32" ht="14.25" x14ac:dyDescent="0.15">
      <c r="A9" s="179" t="s">
        <v>139</v>
      </c>
      <c r="B9" s="22">
        <v>7</v>
      </c>
      <c r="C9" s="73">
        <v>7</v>
      </c>
      <c r="D9" s="22">
        <v>7</v>
      </c>
      <c r="E9" s="73">
        <v>7</v>
      </c>
      <c r="F9" s="22">
        <f t="shared" si="0"/>
        <v>0</v>
      </c>
      <c r="G9" s="33">
        <f t="shared" si="0"/>
        <v>0</v>
      </c>
      <c r="H9" s="22">
        <v>4</v>
      </c>
      <c r="I9" s="73">
        <v>4</v>
      </c>
      <c r="J9" s="22">
        <f t="shared" si="1"/>
        <v>3</v>
      </c>
      <c r="K9" s="34">
        <f t="shared" si="1"/>
        <v>3</v>
      </c>
      <c r="L9" s="161">
        <f t="shared" si="2"/>
        <v>0.75</v>
      </c>
      <c r="M9" s="35">
        <f t="shared" si="3"/>
        <v>5.0000000000000001E-3</v>
      </c>
      <c r="N9" s="162">
        <v>1</v>
      </c>
    </row>
    <row r="10" spans="1:32" ht="14.25" x14ac:dyDescent="0.15">
      <c r="A10" s="180" t="s">
        <v>140</v>
      </c>
      <c r="B10" s="93">
        <v>9</v>
      </c>
      <c r="C10" s="73">
        <v>23</v>
      </c>
      <c r="D10" s="93">
        <v>9</v>
      </c>
      <c r="E10" s="73">
        <v>23</v>
      </c>
      <c r="F10" s="22">
        <f t="shared" si="0"/>
        <v>0</v>
      </c>
      <c r="G10" s="33">
        <f t="shared" si="0"/>
        <v>0</v>
      </c>
      <c r="H10" s="93">
        <v>10</v>
      </c>
      <c r="I10" s="73">
        <v>22</v>
      </c>
      <c r="J10" s="22">
        <f t="shared" si="1"/>
        <v>-1</v>
      </c>
      <c r="K10" s="34">
        <f t="shared" si="1"/>
        <v>1</v>
      </c>
      <c r="L10" s="161">
        <f t="shared" si="2"/>
        <v>4.5454545454545456E-2</v>
      </c>
      <c r="M10" s="35">
        <f t="shared" si="3"/>
        <v>1.6428571428571428E-2</v>
      </c>
      <c r="N10" s="162">
        <v>1</v>
      </c>
    </row>
    <row r="11" spans="1:32" ht="14.25" x14ac:dyDescent="0.15">
      <c r="A11" s="179" t="s">
        <v>141</v>
      </c>
      <c r="B11" s="93">
        <v>7</v>
      </c>
      <c r="C11" s="73">
        <v>7</v>
      </c>
      <c r="D11" s="93">
        <v>3</v>
      </c>
      <c r="E11" s="73">
        <v>3</v>
      </c>
      <c r="F11" s="22">
        <f t="shared" si="0"/>
        <v>4</v>
      </c>
      <c r="G11" s="33">
        <f t="shared" si="0"/>
        <v>4</v>
      </c>
      <c r="H11" s="93">
        <v>1</v>
      </c>
      <c r="I11" s="73">
        <v>1</v>
      </c>
      <c r="J11" s="22">
        <f t="shared" si="1"/>
        <v>6</v>
      </c>
      <c r="K11" s="34">
        <f t="shared" si="1"/>
        <v>6</v>
      </c>
      <c r="L11" s="161">
        <f t="shared" si="2"/>
        <v>6</v>
      </c>
      <c r="M11" s="35">
        <f t="shared" si="3"/>
        <v>5.0000000000000001E-3</v>
      </c>
      <c r="N11" s="162">
        <v>1</v>
      </c>
    </row>
    <row r="12" spans="1:32" ht="14.25" x14ac:dyDescent="0.15">
      <c r="A12" s="179" t="s">
        <v>142</v>
      </c>
      <c r="B12" s="22"/>
      <c r="C12" s="73"/>
      <c r="D12" s="22"/>
      <c r="E12" s="73"/>
      <c r="F12" s="22">
        <f t="shared" si="0"/>
        <v>0</v>
      </c>
      <c r="G12" s="36">
        <f t="shared" si="0"/>
        <v>0</v>
      </c>
      <c r="H12" s="22">
        <v>1</v>
      </c>
      <c r="I12" s="73">
        <v>1</v>
      </c>
      <c r="J12" s="22">
        <f t="shared" si="1"/>
        <v>-1</v>
      </c>
      <c r="K12" s="34">
        <f t="shared" si="1"/>
        <v>-1</v>
      </c>
      <c r="L12" s="161">
        <f t="shared" si="2"/>
        <v>-1</v>
      </c>
      <c r="M12" s="35">
        <f t="shared" si="3"/>
        <v>0</v>
      </c>
      <c r="N12" s="162">
        <v>4</v>
      </c>
    </row>
    <row r="13" spans="1:32" ht="14.25" x14ac:dyDescent="0.15">
      <c r="A13" s="179" t="s">
        <v>143</v>
      </c>
      <c r="B13" s="22">
        <v>5</v>
      </c>
      <c r="C13" s="73">
        <v>7</v>
      </c>
      <c r="D13" s="22">
        <v>4</v>
      </c>
      <c r="E13" s="73">
        <v>6</v>
      </c>
      <c r="F13" s="22">
        <f t="shared" si="0"/>
        <v>1</v>
      </c>
      <c r="G13" s="33">
        <f t="shared" si="0"/>
        <v>1</v>
      </c>
      <c r="H13" s="22">
        <v>1</v>
      </c>
      <c r="I13" s="73">
        <v>3</v>
      </c>
      <c r="J13" s="22">
        <f t="shared" si="1"/>
        <v>4</v>
      </c>
      <c r="K13" s="34">
        <f t="shared" si="1"/>
        <v>4</v>
      </c>
      <c r="L13" s="161">
        <f t="shared" si="2"/>
        <v>1.3333333333333333</v>
      </c>
      <c r="M13" s="35">
        <f t="shared" si="3"/>
        <v>5.0000000000000001E-3</v>
      </c>
      <c r="N13" s="162">
        <v>1</v>
      </c>
    </row>
    <row r="14" spans="1:32" ht="14.25" x14ac:dyDescent="0.15">
      <c r="A14" s="179" t="s">
        <v>144</v>
      </c>
      <c r="B14" s="93">
        <v>197</v>
      </c>
      <c r="C14" s="73">
        <v>237</v>
      </c>
      <c r="D14" s="93">
        <v>194</v>
      </c>
      <c r="E14" s="73">
        <v>234</v>
      </c>
      <c r="F14" s="22">
        <f t="shared" si="0"/>
        <v>3</v>
      </c>
      <c r="G14" s="33">
        <f t="shared" si="0"/>
        <v>3</v>
      </c>
      <c r="H14" s="93">
        <v>193</v>
      </c>
      <c r="I14" s="73">
        <v>237</v>
      </c>
      <c r="J14" s="22">
        <f t="shared" si="1"/>
        <v>4</v>
      </c>
      <c r="K14" s="34">
        <f t="shared" si="1"/>
        <v>0</v>
      </c>
      <c r="L14" s="161">
        <f t="shared" si="2"/>
        <v>0</v>
      </c>
      <c r="M14" s="35">
        <f t="shared" si="3"/>
        <v>0.16928571428571429</v>
      </c>
      <c r="N14" s="162">
        <v>1</v>
      </c>
    </row>
    <row r="15" spans="1:32" ht="14.25" x14ac:dyDescent="0.15">
      <c r="A15" s="179" t="s">
        <v>73</v>
      </c>
      <c r="B15" s="93">
        <v>102</v>
      </c>
      <c r="C15" s="73">
        <v>105</v>
      </c>
      <c r="D15" s="93">
        <v>103</v>
      </c>
      <c r="E15" s="73">
        <v>107</v>
      </c>
      <c r="F15" s="22">
        <f t="shared" si="0"/>
        <v>-1</v>
      </c>
      <c r="G15" s="33">
        <f t="shared" si="0"/>
        <v>-2</v>
      </c>
      <c r="H15" s="93">
        <v>120</v>
      </c>
      <c r="I15" s="73">
        <v>123</v>
      </c>
      <c r="J15" s="22">
        <f t="shared" si="1"/>
        <v>-18</v>
      </c>
      <c r="K15" s="34">
        <f t="shared" si="1"/>
        <v>-18</v>
      </c>
      <c r="L15" s="161">
        <f t="shared" si="2"/>
        <v>-0.14634146341463414</v>
      </c>
      <c r="M15" s="35">
        <f t="shared" si="3"/>
        <v>7.4999999999999997E-2</v>
      </c>
      <c r="N15" s="162">
        <v>1</v>
      </c>
    </row>
    <row r="16" spans="1:32" ht="14.25" x14ac:dyDescent="0.15">
      <c r="A16" s="179" t="s">
        <v>145</v>
      </c>
      <c r="B16" s="93"/>
      <c r="C16" s="73"/>
      <c r="D16" s="93"/>
      <c r="E16" s="73"/>
      <c r="F16" s="22">
        <f t="shared" si="0"/>
        <v>0</v>
      </c>
      <c r="G16" s="33">
        <f t="shared" si="0"/>
        <v>0</v>
      </c>
      <c r="H16" s="93"/>
      <c r="I16" s="73"/>
      <c r="J16" s="22">
        <f t="shared" si="1"/>
        <v>0</v>
      </c>
      <c r="K16" s="34">
        <f t="shared" si="1"/>
        <v>0</v>
      </c>
      <c r="L16" s="161">
        <f t="shared" si="2"/>
        <v>0</v>
      </c>
      <c r="M16" s="35">
        <f t="shared" si="3"/>
        <v>0</v>
      </c>
      <c r="N16" s="162">
        <v>5</v>
      </c>
    </row>
    <row r="17" spans="1:14" ht="14.25" x14ac:dyDescent="0.15">
      <c r="A17" s="181" t="s">
        <v>146</v>
      </c>
      <c r="B17" s="93">
        <v>1</v>
      </c>
      <c r="C17" s="73">
        <v>1</v>
      </c>
      <c r="D17" s="93">
        <v>1</v>
      </c>
      <c r="E17" s="73">
        <v>1</v>
      </c>
      <c r="F17" s="22">
        <f t="shared" si="0"/>
        <v>0</v>
      </c>
      <c r="G17" s="33">
        <f t="shared" si="0"/>
        <v>0</v>
      </c>
      <c r="H17" s="93">
        <v>1</v>
      </c>
      <c r="I17" s="73">
        <v>1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7.1428571428571429E-4</v>
      </c>
      <c r="N17" s="162">
        <v>2</v>
      </c>
    </row>
    <row r="18" spans="1:14" ht="14.25" x14ac:dyDescent="0.15">
      <c r="A18" s="179" t="s">
        <v>147</v>
      </c>
      <c r="B18" s="93">
        <v>2</v>
      </c>
      <c r="C18" s="109">
        <v>2</v>
      </c>
      <c r="D18" s="93">
        <v>2</v>
      </c>
      <c r="E18" s="109">
        <v>2</v>
      </c>
      <c r="F18" s="93">
        <f t="shared" si="0"/>
        <v>0</v>
      </c>
      <c r="G18" s="105">
        <f t="shared" si="0"/>
        <v>0</v>
      </c>
      <c r="H18" s="93">
        <v>2</v>
      </c>
      <c r="I18" s="109">
        <v>2</v>
      </c>
      <c r="J18" s="93">
        <v>0</v>
      </c>
      <c r="K18" s="106">
        <v>0</v>
      </c>
      <c r="L18" s="161">
        <f t="shared" si="2"/>
        <v>0</v>
      </c>
      <c r="M18" s="108">
        <f t="shared" si="3"/>
        <v>1.4285714285714286E-3</v>
      </c>
      <c r="N18" s="162">
        <v>2</v>
      </c>
    </row>
    <row r="19" spans="1:14" ht="14.25" x14ac:dyDescent="0.15">
      <c r="A19" s="179" t="s">
        <v>148</v>
      </c>
      <c r="B19" s="93"/>
      <c r="C19" s="73"/>
      <c r="D19" s="93"/>
      <c r="E19" s="73"/>
      <c r="F19" s="22">
        <f t="shared" si="0"/>
        <v>0</v>
      </c>
      <c r="G19" s="33">
        <f t="shared" si="0"/>
        <v>0</v>
      </c>
      <c r="H19" s="93"/>
      <c r="I19" s="73"/>
      <c r="J19" s="22">
        <f t="shared" ref="J19:K29" si="4">B19-H19</f>
        <v>0</v>
      </c>
      <c r="K19" s="34">
        <f t="shared" si="4"/>
        <v>0</v>
      </c>
      <c r="L19" s="161">
        <f t="shared" si="2"/>
        <v>0</v>
      </c>
      <c r="M19" s="35">
        <f t="shared" si="3"/>
        <v>0</v>
      </c>
      <c r="N19" s="162">
        <v>2</v>
      </c>
    </row>
    <row r="20" spans="1:14" ht="14.25" x14ac:dyDescent="0.15">
      <c r="A20" s="179" t="s">
        <v>149</v>
      </c>
      <c r="B20" s="93">
        <v>1</v>
      </c>
      <c r="C20" s="73">
        <v>1</v>
      </c>
      <c r="D20" s="93">
        <v>1</v>
      </c>
      <c r="E20" s="73">
        <v>1</v>
      </c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si="4"/>
        <v>0</v>
      </c>
      <c r="K20" s="34">
        <f t="shared" si="4"/>
        <v>0</v>
      </c>
      <c r="L20" s="161">
        <f t="shared" si="2"/>
        <v>0</v>
      </c>
      <c r="M20" s="35">
        <f t="shared" si="3"/>
        <v>7.1428571428571429E-4</v>
      </c>
      <c r="N20" s="162">
        <v>3</v>
      </c>
    </row>
    <row r="21" spans="1:14" ht="14.25" x14ac:dyDescent="0.15">
      <c r="A21" s="179" t="s">
        <v>150</v>
      </c>
      <c r="B21" s="93">
        <v>11</v>
      </c>
      <c r="C21" s="73">
        <v>11</v>
      </c>
      <c r="D21" s="93">
        <v>10</v>
      </c>
      <c r="E21" s="73">
        <v>10</v>
      </c>
      <c r="F21" s="37">
        <f t="shared" si="0"/>
        <v>1</v>
      </c>
      <c r="G21" s="33">
        <f t="shared" si="0"/>
        <v>1</v>
      </c>
      <c r="H21" s="93">
        <v>8</v>
      </c>
      <c r="I21" s="73">
        <v>8</v>
      </c>
      <c r="J21" s="37">
        <f t="shared" si="4"/>
        <v>3</v>
      </c>
      <c r="K21" s="38">
        <f t="shared" si="4"/>
        <v>3</v>
      </c>
      <c r="L21" s="161">
        <f t="shared" si="2"/>
        <v>0.375</v>
      </c>
      <c r="M21" s="39">
        <f t="shared" si="3"/>
        <v>7.8571428571428577E-3</v>
      </c>
      <c r="N21" s="162">
        <v>1</v>
      </c>
    </row>
    <row r="22" spans="1:14" ht="14.25" x14ac:dyDescent="0.15">
      <c r="A22" s="181" t="s">
        <v>151</v>
      </c>
      <c r="B22" s="22">
        <v>51</v>
      </c>
      <c r="C22" s="73">
        <v>51</v>
      </c>
      <c r="D22" s="22">
        <v>49</v>
      </c>
      <c r="E22" s="73">
        <v>49</v>
      </c>
      <c r="F22" s="37">
        <f t="shared" si="0"/>
        <v>2</v>
      </c>
      <c r="G22" s="40">
        <f t="shared" si="0"/>
        <v>2</v>
      </c>
      <c r="H22" s="22">
        <v>38</v>
      </c>
      <c r="I22" s="73">
        <v>38</v>
      </c>
      <c r="J22" s="37">
        <f t="shared" si="4"/>
        <v>13</v>
      </c>
      <c r="K22" s="38">
        <f t="shared" si="4"/>
        <v>13</v>
      </c>
      <c r="L22" s="161">
        <f t="shared" si="2"/>
        <v>0.34210526315789475</v>
      </c>
      <c r="M22" s="39">
        <f t="shared" si="3"/>
        <v>3.6428571428571428E-2</v>
      </c>
      <c r="N22" s="162">
        <v>1</v>
      </c>
    </row>
    <row r="23" spans="1:14" ht="14.25" x14ac:dyDescent="0.15">
      <c r="A23" s="179" t="s">
        <v>152</v>
      </c>
      <c r="B23" s="22">
        <v>1</v>
      </c>
      <c r="C23" s="73">
        <v>1</v>
      </c>
      <c r="D23" s="22">
        <v>1</v>
      </c>
      <c r="E23" s="73">
        <v>1</v>
      </c>
      <c r="F23" s="22">
        <f t="shared" si="0"/>
        <v>0</v>
      </c>
      <c r="G23" s="33">
        <f t="shared" si="0"/>
        <v>0</v>
      </c>
      <c r="H23" s="22">
        <v>1</v>
      </c>
      <c r="I23" s="73">
        <v>1</v>
      </c>
      <c r="J23" s="22">
        <f t="shared" si="4"/>
        <v>0</v>
      </c>
      <c r="K23" s="34">
        <f t="shared" si="4"/>
        <v>0</v>
      </c>
      <c r="L23" s="161">
        <f t="shared" si="2"/>
        <v>0</v>
      </c>
      <c r="M23" s="35">
        <f t="shared" si="3"/>
        <v>7.1428571428571429E-4</v>
      </c>
      <c r="N23" s="162">
        <v>1</v>
      </c>
    </row>
    <row r="24" spans="1:14" ht="14.25" x14ac:dyDescent="0.15">
      <c r="A24" s="179" t="s">
        <v>153</v>
      </c>
      <c r="B24" s="93"/>
      <c r="C24" s="73"/>
      <c r="D24" s="93"/>
      <c r="E24" s="73"/>
      <c r="F24" s="22">
        <f t="shared" si="0"/>
        <v>0</v>
      </c>
      <c r="G24" s="33">
        <f t="shared" si="0"/>
        <v>0</v>
      </c>
      <c r="H24" s="93"/>
      <c r="I24" s="73"/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0</v>
      </c>
      <c r="N24" s="162">
        <v>2</v>
      </c>
    </row>
    <row r="25" spans="1:14" ht="14.25" x14ac:dyDescent="0.15">
      <c r="A25" s="179" t="s">
        <v>68</v>
      </c>
      <c r="B25" s="93">
        <v>1</v>
      </c>
      <c r="C25" s="73">
        <v>1</v>
      </c>
      <c r="D25" s="93">
        <v>1</v>
      </c>
      <c r="E25" s="73">
        <v>1</v>
      </c>
      <c r="F25" s="22">
        <f t="shared" si="0"/>
        <v>0</v>
      </c>
      <c r="G25" s="33">
        <f t="shared" si="0"/>
        <v>0</v>
      </c>
      <c r="H25" s="93">
        <v>1</v>
      </c>
      <c r="I25" s="73">
        <v>1</v>
      </c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7.1428571428571429E-4</v>
      </c>
      <c r="N25" s="162">
        <v>4</v>
      </c>
    </row>
    <row r="26" spans="1:14" ht="14.25" x14ac:dyDescent="0.15">
      <c r="A26" s="179" t="s">
        <v>154</v>
      </c>
      <c r="B26" s="22">
        <v>6</v>
      </c>
      <c r="C26" s="73">
        <v>6</v>
      </c>
      <c r="D26" s="22">
        <v>6</v>
      </c>
      <c r="E26" s="73">
        <v>6</v>
      </c>
      <c r="F26" s="22">
        <f t="shared" si="0"/>
        <v>0</v>
      </c>
      <c r="G26" s="33">
        <f t="shared" si="0"/>
        <v>0</v>
      </c>
      <c r="H26" s="22">
        <v>7</v>
      </c>
      <c r="I26" s="73">
        <v>7</v>
      </c>
      <c r="J26" s="22">
        <f t="shared" si="4"/>
        <v>-1</v>
      </c>
      <c r="K26" s="34">
        <f t="shared" si="4"/>
        <v>-1</v>
      </c>
      <c r="L26" s="161">
        <f t="shared" si="2"/>
        <v>-0.14285714285714285</v>
      </c>
      <c r="M26" s="35">
        <f t="shared" si="3"/>
        <v>4.2857142857142859E-3</v>
      </c>
      <c r="N26" s="162">
        <v>1</v>
      </c>
    </row>
    <row r="27" spans="1:14" ht="14.25" x14ac:dyDescent="0.15">
      <c r="A27" s="179" t="s">
        <v>155</v>
      </c>
      <c r="B27" s="93">
        <v>111</v>
      </c>
      <c r="C27" s="109">
        <v>125</v>
      </c>
      <c r="D27" s="93">
        <v>111</v>
      </c>
      <c r="E27" s="109">
        <v>125</v>
      </c>
      <c r="F27" s="93">
        <f t="shared" si="0"/>
        <v>0</v>
      </c>
      <c r="G27" s="105">
        <f t="shared" si="0"/>
        <v>0</v>
      </c>
      <c r="H27" s="93">
        <v>111</v>
      </c>
      <c r="I27" s="109">
        <v>121</v>
      </c>
      <c r="J27" s="93">
        <f t="shared" si="4"/>
        <v>0</v>
      </c>
      <c r="K27" s="106">
        <f t="shared" si="4"/>
        <v>4</v>
      </c>
      <c r="L27" s="161">
        <f t="shared" si="2"/>
        <v>3.3057851239669422E-2</v>
      </c>
      <c r="M27" s="108">
        <f t="shared" si="3"/>
        <v>8.9285714285714288E-2</v>
      </c>
      <c r="N27" s="162">
        <v>1</v>
      </c>
    </row>
    <row r="28" spans="1:14" ht="14.25" x14ac:dyDescent="0.15">
      <c r="A28" s="179" t="s">
        <v>156</v>
      </c>
      <c r="B28" s="22">
        <v>5</v>
      </c>
      <c r="C28" s="73">
        <v>5</v>
      </c>
      <c r="D28" s="22">
        <v>5</v>
      </c>
      <c r="E28" s="73">
        <v>5</v>
      </c>
      <c r="F28" s="22">
        <f t="shared" si="0"/>
        <v>0</v>
      </c>
      <c r="G28" s="33">
        <f t="shared" si="0"/>
        <v>0</v>
      </c>
      <c r="H28" s="22">
        <v>5</v>
      </c>
      <c r="I28" s="73">
        <v>5</v>
      </c>
      <c r="J28" s="22">
        <f t="shared" si="4"/>
        <v>0</v>
      </c>
      <c r="K28" s="34">
        <f t="shared" si="4"/>
        <v>0</v>
      </c>
      <c r="L28" s="161">
        <f t="shared" si="2"/>
        <v>0</v>
      </c>
      <c r="M28" s="35">
        <f t="shared" si="3"/>
        <v>3.5714285714285713E-3</v>
      </c>
      <c r="N28" s="162">
        <v>1</v>
      </c>
    </row>
    <row r="29" spans="1:14" ht="14.25" x14ac:dyDescent="0.15">
      <c r="A29" s="179" t="s">
        <v>157</v>
      </c>
      <c r="B29" s="22">
        <v>2</v>
      </c>
      <c r="C29" s="73">
        <v>2</v>
      </c>
      <c r="D29" s="22">
        <v>2</v>
      </c>
      <c r="E29" s="73">
        <v>2</v>
      </c>
      <c r="F29" s="22">
        <f t="shared" si="0"/>
        <v>0</v>
      </c>
      <c r="G29" s="33">
        <f t="shared" si="0"/>
        <v>0</v>
      </c>
      <c r="H29" s="22"/>
      <c r="I29" s="73"/>
      <c r="J29" s="22">
        <f t="shared" si="4"/>
        <v>2</v>
      </c>
      <c r="K29" s="34">
        <f t="shared" si="4"/>
        <v>2</v>
      </c>
      <c r="L29" s="161">
        <f t="shared" si="2"/>
        <v>0</v>
      </c>
      <c r="M29" s="35">
        <f t="shared" si="3"/>
        <v>1.4285714285714286E-3</v>
      </c>
      <c r="N29" s="162">
        <v>5</v>
      </c>
    </row>
    <row r="30" spans="1:14" ht="14.25" x14ac:dyDescent="0.15">
      <c r="A30" s="179" t="s">
        <v>158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37">
        <v>0</v>
      </c>
      <c r="K30" s="38">
        <v>0</v>
      </c>
      <c r="L30" s="161">
        <f t="shared" si="2"/>
        <v>0</v>
      </c>
      <c r="M30" s="39">
        <f t="shared" si="3"/>
        <v>0</v>
      </c>
      <c r="N30" s="162">
        <v>1</v>
      </c>
    </row>
    <row r="31" spans="1:14" ht="14.25" x14ac:dyDescent="0.15">
      <c r="A31" s="179" t="s">
        <v>159</v>
      </c>
      <c r="B31" s="93">
        <v>7</v>
      </c>
      <c r="C31" s="73">
        <v>18</v>
      </c>
      <c r="D31" s="93">
        <v>7</v>
      </c>
      <c r="E31" s="73">
        <v>18</v>
      </c>
      <c r="F31" s="22">
        <f t="shared" si="0"/>
        <v>0</v>
      </c>
      <c r="G31" s="33">
        <f t="shared" si="0"/>
        <v>0</v>
      </c>
      <c r="H31" s="93">
        <v>4</v>
      </c>
      <c r="I31" s="73">
        <v>11</v>
      </c>
      <c r="J31" s="22">
        <f t="shared" ref="J31:K54" si="5">B31-H31</f>
        <v>3</v>
      </c>
      <c r="K31" s="34">
        <f t="shared" si="5"/>
        <v>7</v>
      </c>
      <c r="L31" s="161">
        <f t="shared" si="2"/>
        <v>0.63636363636363635</v>
      </c>
      <c r="M31" s="35">
        <f t="shared" si="3"/>
        <v>1.2857142857142857E-2</v>
      </c>
      <c r="N31" s="162">
        <v>1</v>
      </c>
    </row>
    <row r="32" spans="1:14" ht="14.25" x14ac:dyDescent="0.15">
      <c r="A32" s="180" t="s">
        <v>160</v>
      </c>
      <c r="B32" s="93">
        <v>1</v>
      </c>
      <c r="C32" s="73">
        <v>1</v>
      </c>
      <c r="D32" s="93">
        <v>1</v>
      </c>
      <c r="E32" s="73">
        <v>1</v>
      </c>
      <c r="F32" s="22">
        <f t="shared" si="0"/>
        <v>0</v>
      </c>
      <c r="G32" s="41">
        <f t="shared" si="0"/>
        <v>0</v>
      </c>
      <c r="H32" s="93">
        <v>1</v>
      </c>
      <c r="I32" s="73">
        <v>1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7.1428571428571429E-4</v>
      </c>
      <c r="N32" s="162">
        <v>6</v>
      </c>
    </row>
    <row r="33" spans="1:14" ht="14.25" x14ac:dyDescent="0.15">
      <c r="A33" s="181" t="s">
        <v>161</v>
      </c>
      <c r="B33" s="93"/>
      <c r="C33" s="73"/>
      <c r="D33" s="93"/>
      <c r="E33" s="73"/>
      <c r="F33" s="22">
        <f t="shared" ref="F33:G54" si="6">B33-D33</f>
        <v>0</v>
      </c>
      <c r="G33" s="36">
        <f t="shared" si="6"/>
        <v>0</v>
      </c>
      <c r="H33" s="93"/>
      <c r="I33" s="73"/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0</v>
      </c>
      <c r="N33" s="162">
        <v>5</v>
      </c>
    </row>
    <row r="34" spans="1:14" ht="14.25" x14ac:dyDescent="0.15">
      <c r="A34" s="179" t="s">
        <v>162</v>
      </c>
      <c r="B34" s="93">
        <v>20</v>
      </c>
      <c r="C34" s="73">
        <v>33</v>
      </c>
      <c r="D34" s="93">
        <v>22</v>
      </c>
      <c r="E34" s="73">
        <v>34</v>
      </c>
      <c r="F34" s="22">
        <f t="shared" si="6"/>
        <v>-2</v>
      </c>
      <c r="G34" s="36">
        <f t="shared" si="6"/>
        <v>-1</v>
      </c>
      <c r="H34" s="93">
        <v>20</v>
      </c>
      <c r="I34" s="73">
        <v>27</v>
      </c>
      <c r="J34" s="22">
        <f t="shared" si="5"/>
        <v>0</v>
      </c>
      <c r="K34" s="34">
        <f t="shared" si="5"/>
        <v>6</v>
      </c>
      <c r="L34" s="161">
        <f t="shared" si="2"/>
        <v>0.22222222222222221</v>
      </c>
      <c r="M34" s="35">
        <f t="shared" si="3"/>
        <v>2.3571428571428573E-2</v>
      </c>
      <c r="N34" s="162">
        <v>1</v>
      </c>
    </row>
    <row r="35" spans="1:14" ht="14.25" x14ac:dyDescent="0.15">
      <c r="A35" s="179" t="s">
        <v>163</v>
      </c>
      <c r="B35" s="93"/>
      <c r="C35" s="73">
        <v>4</v>
      </c>
      <c r="D35" s="93"/>
      <c r="E35" s="73">
        <v>4</v>
      </c>
      <c r="F35" s="22">
        <f t="shared" si="6"/>
        <v>0</v>
      </c>
      <c r="G35" s="36">
        <f t="shared" si="6"/>
        <v>0</v>
      </c>
      <c r="H35" s="93"/>
      <c r="I35" s="73">
        <v>4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2.8571428571428571E-3</v>
      </c>
      <c r="N35" s="162">
        <v>5</v>
      </c>
    </row>
    <row r="36" spans="1:14" ht="14.25" x14ac:dyDescent="0.15">
      <c r="A36" s="179" t="s">
        <v>164</v>
      </c>
      <c r="B36" s="22">
        <v>3</v>
      </c>
      <c r="C36" s="73">
        <v>3</v>
      </c>
      <c r="D36" s="22">
        <v>3</v>
      </c>
      <c r="E36" s="73">
        <v>3</v>
      </c>
      <c r="F36" s="22">
        <f t="shared" si="6"/>
        <v>0</v>
      </c>
      <c r="G36" s="36">
        <f t="shared" si="6"/>
        <v>0</v>
      </c>
      <c r="H36" s="22">
        <v>1</v>
      </c>
      <c r="I36" s="73">
        <v>1</v>
      </c>
      <c r="J36" s="22">
        <f t="shared" si="5"/>
        <v>2</v>
      </c>
      <c r="K36" s="34">
        <f t="shared" si="5"/>
        <v>2</v>
      </c>
      <c r="L36" s="161">
        <f t="shared" si="2"/>
        <v>2</v>
      </c>
      <c r="M36" s="35">
        <f t="shared" si="3"/>
        <v>2.142857142857143E-3</v>
      </c>
      <c r="N36" s="162">
        <v>5</v>
      </c>
    </row>
    <row r="37" spans="1:14" ht="14.25" x14ac:dyDescent="0.15">
      <c r="A37" s="182" t="s">
        <v>165</v>
      </c>
      <c r="B37" s="93">
        <v>259</v>
      </c>
      <c r="C37" s="72">
        <v>316</v>
      </c>
      <c r="D37" s="93">
        <v>258</v>
      </c>
      <c r="E37" s="72">
        <v>312</v>
      </c>
      <c r="F37" s="22">
        <f t="shared" si="6"/>
        <v>1</v>
      </c>
      <c r="G37" s="36">
        <f t="shared" si="6"/>
        <v>4</v>
      </c>
      <c r="H37" s="93">
        <v>267</v>
      </c>
      <c r="I37" s="72">
        <v>315</v>
      </c>
      <c r="J37" s="22">
        <f t="shared" si="5"/>
        <v>-8</v>
      </c>
      <c r="K37" s="34">
        <f t="shared" si="5"/>
        <v>1</v>
      </c>
      <c r="L37" s="161">
        <f t="shared" si="2"/>
        <v>3.1746031746031746E-3</v>
      </c>
      <c r="M37" s="35">
        <f t="shared" si="3"/>
        <v>0.2257142857142857</v>
      </c>
      <c r="N37" s="162">
        <v>1</v>
      </c>
    </row>
    <row r="38" spans="1:14" ht="14.25" x14ac:dyDescent="0.15">
      <c r="A38" s="179" t="s">
        <v>166</v>
      </c>
      <c r="B38" s="22"/>
      <c r="C38" s="73"/>
      <c r="D38" s="22"/>
      <c r="E38" s="73"/>
      <c r="F38" s="22">
        <f t="shared" si="6"/>
        <v>0</v>
      </c>
      <c r="G38" s="36">
        <f t="shared" si="6"/>
        <v>0</v>
      </c>
      <c r="H38" s="22"/>
      <c r="I38" s="73"/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0</v>
      </c>
      <c r="N38" s="162">
        <v>2</v>
      </c>
    </row>
    <row r="39" spans="1:14" ht="14.25" x14ac:dyDescent="0.15">
      <c r="A39" s="183" t="s">
        <v>167</v>
      </c>
      <c r="B39" s="93">
        <v>1</v>
      </c>
      <c r="C39" s="73">
        <v>1</v>
      </c>
      <c r="D39" s="93">
        <v>1</v>
      </c>
      <c r="E39" s="73">
        <v>1</v>
      </c>
      <c r="F39" s="22">
        <f t="shared" si="6"/>
        <v>0</v>
      </c>
      <c r="G39" s="36">
        <f t="shared" si="6"/>
        <v>0</v>
      </c>
      <c r="H39" s="93">
        <v>1</v>
      </c>
      <c r="I39" s="73">
        <v>1</v>
      </c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7.1428571428571429E-4</v>
      </c>
      <c r="N39" s="162">
        <v>2</v>
      </c>
    </row>
    <row r="40" spans="1:14" ht="14.25" x14ac:dyDescent="0.15">
      <c r="A40" s="183" t="s">
        <v>168</v>
      </c>
      <c r="B40" s="93"/>
      <c r="C40" s="73"/>
      <c r="D40" s="93"/>
      <c r="E40" s="73"/>
      <c r="F40" s="22">
        <f t="shared" si="6"/>
        <v>0</v>
      </c>
      <c r="G40" s="36">
        <f t="shared" si="6"/>
        <v>0</v>
      </c>
      <c r="H40" s="93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72</v>
      </c>
      <c r="B41" s="22"/>
      <c r="C41" s="73"/>
      <c r="D41" s="22"/>
      <c r="E41" s="73"/>
      <c r="F41" s="22">
        <f t="shared" si="6"/>
        <v>0</v>
      </c>
      <c r="G41" s="36">
        <f t="shared" si="6"/>
        <v>0</v>
      </c>
      <c r="H41" s="22">
        <v>1</v>
      </c>
      <c r="I41" s="73">
        <v>1</v>
      </c>
      <c r="J41" s="22">
        <f t="shared" si="5"/>
        <v>-1</v>
      </c>
      <c r="K41" s="34">
        <f t="shared" si="5"/>
        <v>-1</v>
      </c>
      <c r="L41" s="161">
        <f t="shared" si="2"/>
        <v>-1</v>
      </c>
      <c r="M41" s="35">
        <f t="shared" si="3"/>
        <v>0</v>
      </c>
      <c r="N41" s="162">
        <v>2</v>
      </c>
    </row>
    <row r="42" spans="1:14" ht="14.25" x14ac:dyDescent="0.15">
      <c r="A42" s="181" t="s">
        <v>169</v>
      </c>
      <c r="B42" s="93">
        <v>1</v>
      </c>
      <c r="C42" s="72">
        <v>1</v>
      </c>
      <c r="D42" s="93">
        <v>1</v>
      </c>
      <c r="E42" s="72">
        <v>1</v>
      </c>
      <c r="F42" s="22">
        <f t="shared" si="6"/>
        <v>0</v>
      </c>
      <c r="G42" s="33">
        <f t="shared" si="6"/>
        <v>0</v>
      </c>
      <c r="H42" s="93">
        <v>1</v>
      </c>
      <c r="I42" s="72">
        <v>1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7.1428571428571429E-4</v>
      </c>
      <c r="N42" s="162">
        <v>2</v>
      </c>
    </row>
    <row r="43" spans="1:14" ht="14.25" x14ac:dyDescent="0.15">
      <c r="A43" s="179" t="s">
        <v>170</v>
      </c>
      <c r="B43" s="22"/>
      <c r="C43" s="72"/>
      <c r="D43" s="22"/>
      <c r="E43" s="72"/>
      <c r="F43" s="22">
        <f t="shared" si="6"/>
        <v>0</v>
      </c>
      <c r="G43" s="33">
        <f t="shared" si="6"/>
        <v>0</v>
      </c>
      <c r="H43" s="22"/>
      <c r="I43" s="72"/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171</v>
      </c>
      <c r="B44" s="22"/>
      <c r="C44" s="72"/>
      <c r="D44" s="22"/>
      <c r="E44" s="72"/>
      <c r="F44" s="77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1</v>
      </c>
    </row>
    <row r="45" spans="1:14" ht="14.25" x14ac:dyDescent="0.15">
      <c r="A45" s="179" t="s">
        <v>172</v>
      </c>
      <c r="B45" s="22">
        <v>24</v>
      </c>
      <c r="C45" s="72">
        <v>26</v>
      </c>
      <c r="D45" s="22">
        <v>24</v>
      </c>
      <c r="E45" s="72">
        <v>26</v>
      </c>
      <c r="F45" s="77">
        <f t="shared" si="6"/>
        <v>0</v>
      </c>
      <c r="G45" s="33">
        <f t="shared" si="6"/>
        <v>0</v>
      </c>
      <c r="H45" s="22">
        <v>23</v>
      </c>
      <c r="I45" s="72">
        <v>24</v>
      </c>
      <c r="J45" s="22">
        <f t="shared" si="5"/>
        <v>1</v>
      </c>
      <c r="K45" s="34">
        <f t="shared" si="5"/>
        <v>2</v>
      </c>
      <c r="L45" s="161">
        <f t="shared" si="2"/>
        <v>8.3333333333333329E-2</v>
      </c>
      <c r="M45" s="35">
        <f t="shared" si="3"/>
        <v>1.8571428571428572E-2</v>
      </c>
      <c r="N45" s="162">
        <v>1</v>
      </c>
    </row>
    <row r="46" spans="1:14" ht="14.25" x14ac:dyDescent="0.15">
      <c r="A46" s="184" t="s">
        <v>173</v>
      </c>
      <c r="B46" s="22">
        <v>1</v>
      </c>
      <c r="C46" s="72">
        <v>1</v>
      </c>
      <c r="D46" s="22">
        <v>1</v>
      </c>
      <c r="E46" s="72">
        <v>1</v>
      </c>
      <c r="F46" s="79">
        <f t="shared" si="6"/>
        <v>0</v>
      </c>
      <c r="G46" s="30">
        <f t="shared" si="6"/>
        <v>0</v>
      </c>
      <c r="H46" s="22"/>
      <c r="I46" s="72"/>
      <c r="J46" s="22">
        <f t="shared" si="5"/>
        <v>1</v>
      </c>
      <c r="K46" s="34">
        <f t="shared" si="5"/>
        <v>1</v>
      </c>
      <c r="L46" s="161">
        <f t="shared" si="2"/>
        <v>0</v>
      </c>
      <c r="M46" s="35">
        <f t="shared" si="3"/>
        <v>7.1428571428571429E-4</v>
      </c>
      <c r="N46" s="162">
        <v>3</v>
      </c>
    </row>
    <row r="47" spans="1:14" ht="14.25" x14ac:dyDescent="0.15">
      <c r="A47" s="179" t="s">
        <v>174</v>
      </c>
      <c r="B47" s="22">
        <v>7</v>
      </c>
      <c r="C47" s="73">
        <v>7</v>
      </c>
      <c r="D47" s="22">
        <v>7</v>
      </c>
      <c r="E47" s="73">
        <v>7</v>
      </c>
      <c r="F47" s="77">
        <f t="shared" si="6"/>
        <v>0</v>
      </c>
      <c r="G47" s="33">
        <f t="shared" si="6"/>
        <v>0</v>
      </c>
      <c r="H47" s="22">
        <v>6</v>
      </c>
      <c r="I47" s="73">
        <v>6</v>
      </c>
      <c r="J47" s="21">
        <f t="shared" si="5"/>
        <v>1</v>
      </c>
      <c r="K47" s="34">
        <f t="shared" si="5"/>
        <v>1</v>
      </c>
      <c r="L47" s="161">
        <f t="shared" si="2"/>
        <v>0.16666666666666666</v>
      </c>
      <c r="M47" s="35">
        <f t="shared" si="3"/>
        <v>5.0000000000000001E-3</v>
      </c>
      <c r="N47" s="162">
        <v>2</v>
      </c>
    </row>
    <row r="48" spans="1:14" ht="14.25" x14ac:dyDescent="0.15">
      <c r="A48" s="179" t="s">
        <v>175</v>
      </c>
      <c r="B48" s="22">
        <v>18</v>
      </c>
      <c r="C48" s="73">
        <v>25</v>
      </c>
      <c r="D48" s="22">
        <v>19</v>
      </c>
      <c r="E48" s="73">
        <v>26</v>
      </c>
      <c r="F48" s="77">
        <f t="shared" si="6"/>
        <v>-1</v>
      </c>
      <c r="G48" s="33">
        <f t="shared" si="6"/>
        <v>-1</v>
      </c>
      <c r="H48" s="185">
        <v>20</v>
      </c>
      <c r="I48" s="73">
        <v>26</v>
      </c>
      <c r="J48" s="21">
        <f t="shared" si="5"/>
        <v>-2</v>
      </c>
      <c r="K48" s="34">
        <f t="shared" si="5"/>
        <v>-1</v>
      </c>
      <c r="L48" s="161">
        <f t="shared" si="2"/>
        <v>-3.8461538461538464E-2</v>
      </c>
      <c r="M48" s="35">
        <f t="shared" si="3"/>
        <v>1.7857142857142856E-2</v>
      </c>
      <c r="N48" s="162">
        <v>4</v>
      </c>
    </row>
    <row r="49" spans="1:14" ht="14.25" x14ac:dyDescent="0.15">
      <c r="A49" s="179" t="s">
        <v>176</v>
      </c>
      <c r="B49" s="22"/>
      <c r="C49" s="73"/>
      <c r="D49" s="22"/>
      <c r="E49" s="73"/>
      <c r="F49" s="77">
        <f t="shared" si="6"/>
        <v>0</v>
      </c>
      <c r="G49" s="33">
        <f t="shared" si="6"/>
        <v>0</v>
      </c>
      <c r="H49" s="186"/>
      <c r="I49" s="73"/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3"/>
        <v>0</v>
      </c>
      <c r="N49" s="162">
        <v>2</v>
      </c>
    </row>
    <row r="50" spans="1:14" ht="14.25" x14ac:dyDescent="0.15">
      <c r="A50" s="176" t="s">
        <v>177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>
        <v>1</v>
      </c>
      <c r="I50" s="73">
        <v>1</v>
      </c>
      <c r="J50" s="21">
        <f t="shared" si="5"/>
        <v>-1</v>
      </c>
      <c r="K50" s="34">
        <f t="shared" si="5"/>
        <v>-1</v>
      </c>
      <c r="L50" s="161">
        <f t="shared" si="2"/>
        <v>-1</v>
      </c>
      <c r="M50" s="35">
        <f t="shared" si="3"/>
        <v>0</v>
      </c>
      <c r="N50" s="162">
        <v>1</v>
      </c>
    </row>
    <row r="51" spans="1:14" ht="14.25" x14ac:dyDescent="0.15">
      <c r="A51" s="179" t="s">
        <v>71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7.1428571428571429E-4</v>
      </c>
      <c r="N51" s="162">
        <v>5</v>
      </c>
    </row>
    <row r="52" spans="1:14" ht="14.25" x14ac:dyDescent="0.15">
      <c r="A52" s="179" t="s">
        <v>178</v>
      </c>
      <c r="B52" s="22">
        <v>132</v>
      </c>
      <c r="C52" s="73">
        <v>146</v>
      </c>
      <c r="D52" s="22">
        <v>135</v>
      </c>
      <c r="E52" s="73">
        <v>150</v>
      </c>
      <c r="F52" s="77">
        <f t="shared" si="6"/>
        <v>-3</v>
      </c>
      <c r="G52" s="33">
        <f t="shared" si="6"/>
        <v>-4</v>
      </c>
      <c r="H52" s="186">
        <v>129</v>
      </c>
      <c r="I52" s="73">
        <v>135</v>
      </c>
      <c r="J52" s="21">
        <f t="shared" si="5"/>
        <v>3</v>
      </c>
      <c r="K52" s="34">
        <f t="shared" si="5"/>
        <v>11</v>
      </c>
      <c r="L52" s="161">
        <f t="shared" si="2"/>
        <v>8.1481481481481488E-2</v>
      </c>
      <c r="M52" s="35">
        <f t="shared" si="3"/>
        <v>0.10428571428571429</v>
      </c>
      <c r="N52" s="187">
        <v>1</v>
      </c>
    </row>
    <row r="53" spans="1:14" ht="15" thickBot="1" x14ac:dyDescent="0.2">
      <c r="A53" s="188" t="s">
        <v>88</v>
      </c>
      <c r="B53" s="42">
        <v>1</v>
      </c>
      <c r="C53" s="189">
        <v>1</v>
      </c>
      <c r="D53" s="42">
        <v>1</v>
      </c>
      <c r="E53" s="189">
        <v>4</v>
      </c>
      <c r="F53" s="77">
        <f t="shared" si="6"/>
        <v>0</v>
      </c>
      <c r="G53" s="33">
        <f t="shared" si="6"/>
        <v>-3</v>
      </c>
      <c r="H53" s="190">
        <v>1</v>
      </c>
      <c r="I53" s="189">
        <v>1</v>
      </c>
      <c r="J53" s="42">
        <f t="shared" si="5"/>
        <v>0</v>
      </c>
      <c r="K53" s="38">
        <f t="shared" si="5"/>
        <v>0</v>
      </c>
      <c r="L53" s="191">
        <f t="shared" si="2"/>
        <v>0</v>
      </c>
      <c r="M53" s="39">
        <f t="shared" si="3"/>
        <v>7.1428571428571429E-4</v>
      </c>
      <c r="N53" s="192">
        <v>0</v>
      </c>
    </row>
    <row r="54" spans="1:14" ht="15" thickBot="1" x14ac:dyDescent="0.2">
      <c r="A54" s="193" t="s">
        <v>53</v>
      </c>
      <c r="B54" s="43">
        <f>SUM(B4:B53)</f>
        <v>1132</v>
      </c>
      <c r="C54" s="75">
        <f>SUM(C4:C53)</f>
        <v>1400</v>
      </c>
      <c r="D54" s="43">
        <f>SUM(D4:D53)</f>
        <v>1126</v>
      </c>
      <c r="E54" s="75">
        <f>SUM(E4:E53)</f>
        <v>1397</v>
      </c>
      <c r="F54" s="44">
        <f t="shared" si="6"/>
        <v>6</v>
      </c>
      <c r="G54" s="146">
        <f t="shared" si="6"/>
        <v>3</v>
      </c>
      <c r="H54" s="43">
        <f>SUM(H4:H53)</f>
        <v>1104</v>
      </c>
      <c r="I54" s="43">
        <f>SUM(I4:I53)</f>
        <v>1341</v>
      </c>
      <c r="J54" s="44">
        <f t="shared" si="5"/>
        <v>28</v>
      </c>
      <c r="K54" s="45">
        <f t="shared" si="5"/>
        <v>59</v>
      </c>
      <c r="L54" s="194">
        <f t="shared" si="2"/>
        <v>4.3997017151379568E-2</v>
      </c>
      <c r="M54" s="195">
        <f t="shared" si="3"/>
        <v>1</v>
      </c>
      <c r="N54" s="7"/>
    </row>
    <row r="55" spans="1:14" x14ac:dyDescent="0.15">
      <c r="M55" s="196"/>
    </row>
  </sheetData>
  <mergeCells count="15">
    <mergeCell ref="AA2:AB2"/>
    <mergeCell ref="AC2:AD2"/>
    <mergeCell ref="AE2:AF2"/>
    <mergeCell ref="P2:P3"/>
    <mergeCell ref="Q2:R2"/>
    <mergeCell ref="S2:T2"/>
    <mergeCell ref="U2:V2"/>
    <mergeCell ref="W2:X2"/>
    <mergeCell ref="Y2:Z2"/>
    <mergeCell ref="I1:M1"/>
    <mergeCell ref="B2:C2"/>
    <mergeCell ref="D2:E2"/>
    <mergeCell ref="F2:G2"/>
    <mergeCell ref="H2:I2"/>
    <mergeCell ref="J2:K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DD805-BDEC-4042-8FA3-E87454FFAD64}">
  <sheetPr>
    <pageSetUpPr fitToPage="1"/>
  </sheetPr>
  <dimension ref="A1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customWidth="1"/>
  </cols>
  <sheetData>
    <row r="1" spans="1:32" ht="15" thickBot="1" x14ac:dyDescent="0.2">
      <c r="A1" s="127"/>
      <c r="B1" s="1"/>
      <c r="C1" s="1"/>
      <c r="D1" s="1"/>
      <c r="G1" s="1"/>
      <c r="I1" s="375" t="s">
        <v>190</v>
      </c>
      <c r="J1" s="375"/>
      <c r="K1" s="375"/>
      <c r="L1" s="375"/>
      <c r="M1" s="375"/>
    </row>
    <row r="2" spans="1:32" ht="13.5" customHeight="1" x14ac:dyDescent="0.15">
      <c r="A2" s="149"/>
      <c r="B2" s="373">
        <v>45078</v>
      </c>
      <c r="C2" s="374"/>
      <c r="D2" s="373">
        <v>45047</v>
      </c>
      <c r="E2" s="374"/>
      <c r="F2" s="345" t="s">
        <v>3</v>
      </c>
      <c r="G2" s="346"/>
      <c r="H2" s="373">
        <v>44713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6"/>
    </row>
    <row r="3" spans="1:32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59" t="s">
        <v>23</v>
      </c>
    </row>
    <row r="4" spans="1:32" ht="14.25" x14ac:dyDescent="0.15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2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7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4" si="3">C4/$C$54</f>
        <v>7.158196134574087E-4</v>
      </c>
      <c r="N4" s="162">
        <v>1</v>
      </c>
      <c r="P4" s="148" t="s">
        <v>25</v>
      </c>
      <c r="Q4" s="163">
        <v>18</v>
      </c>
      <c r="R4" s="163">
        <v>1117</v>
      </c>
      <c r="S4" s="164">
        <v>6</v>
      </c>
      <c r="T4" s="164">
        <v>14</v>
      </c>
      <c r="U4" s="163">
        <v>2</v>
      </c>
      <c r="V4" s="163">
        <v>2</v>
      </c>
      <c r="W4" s="164">
        <v>2</v>
      </c>
      <c r="X4" s="164">
        <v>27</v>
      </c>
      <c r="Y4" s="163">
        <v>6</v>
      </c>
      <c r="Z4" s="165">
        <v>229</v>
      </c>
      <c r="AA4" s="164">
        <v>2</v>
      </c>
      <c r="AB4" s="166">
        <v>4</v>
      </c>
      <c r="AC4" s="167">
        <f>Q4+S4+U4+W4+Y4+AA4</f>
        <v>36</v>
      </c>
      <c r="AD4" s="168">
        <f>R4+T4+V4+X4+Z4+AB4+4</f>
        <v>1397</v>
      </c>
      <c r="AE4" s="169">
        <v>682</v>
      </c>
      <c r="AF4" s="170">
        <v>715</v>
      </c>
    </row>
    <row r="5" spans="1:32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1.4316392269148174E-3</v>
      </c>
      <c r="N5" s="162">
        <v>5</v>
      </c>
      <c r="P5" s="172" t="s">
        <v>19</v>
      </c>
      <c r="Q5" s="59">
        <f>Q4/AC4</f>
        <v>0.5</v>
      </c>
      <c r="R5" s="59">
        <f>R4/AD4</f>
        <v>0.79957050823192555</v>
      </c>
      <c r="S5" s="60">
        <f>S4/AC4</f>
        <v>0.16666666666666666</v>
      </c>
      <c r="T5" s="60">
        <f>T4/AD4</f>
        <v>1.0021474588403722E-2</v>
      </c>
      <c r="U5" s="59">
        <f>U4/AC4</f>
        <v>5.5555555555555552E-2</v>
      </c>
      <c r="V5" s="59">
        <f>V4/AD4</f>
        <v>1.4316392269148174E-3</v>
      </c>
      <c r="W5" s="60">
        <f>W4/AC4</f>
        <v>5.5555555555555552E-2</v>
      </c>
      <c r="X5" s="60">
        <f>X4/AD4</f>
        <v>1.9327129563350035E-2</v>
      </c>
      <c r="Y5" s="59">
        <f>Y4/AC4</f>
        <v>0.16666666666666666</v>
      </c>
      <c r="Z5" s="59">
        <f>Z4/AD4</f>
        <v>0.1639226914817466</v>
      </c>
      <c r="AA5" s="60">
        <f>AA4/AC4</f>
        <v>5.5555555555555552E-2</v>
      </c>
      <c r="AB5" s="173">
        <f>AB4/AD4</f>
        <v>2.8632784538296348E-3</v>
      </c>
      <c r="AC5" s="174">
        <f>Q5+S5+U5+W5+Y5+AA5</f>
        <v>1</v>
      </c>
      <c r="AD5" s="175">
        <f>R5+T5+V5+X5+Z5+AB5</f>
        <v>0.99713672154617039</v>
      </c>
      <c r="AE5" s="63">
        <f>AE4/AD4</f>
        <v>0.48818897637795278</v>
      </c>
      <c r="AF5" s="64">
        <f>AF4/AD4</f>
        <v>0.51181102362204722</v>
      </c>
    </row>
    <row r="6" spans="1:32" ht="14.25" x14ac:dyDescent="0.15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2.1474588403722263E-3</v>
      </c>
      <c r="N6" s="162">
        <v>6</v>
      </c>
      <c r="P6" s="127"/>
      <c r="Q6" s="177"/>
      <c r="R6" s="178" t="s">
        <v>136</v>
      </c>
    </row>
    <row r="7" spans="1:32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1.4316392269148174E-3</v>
      </c>
      <c r="N7" s="162">
        <v>2</v>
      </c>
      <c r="Q7" s="177"/>
      <c r="R7" s="178" t="s">
        <v>116</v>
      </c>
    </row>
    <row r="8" spans="1:32" ht="14.25" x14ac:dyDescent="0.15">
      <c r="A8" s="179" t="s">
        <v>138</v>
      </c>
      <c r="B8" s="93">
        <v>129</v>
      </c>
      <c r="C8" s="73">
        <v>217</v>
      </c>
      <c r="D8" s="93">
        <v>125</v>
      </c>
      <c r="E8" s="73">
        <v>211</v>
      </c>
      <c r="F8" s="22">
        <f t="shared" si="0"/>
        <v>4</v>
      </c>
      <c r="G8" s="33">
        <f t="shared" si="0"/>
        <v>6</v>
      </c>
      <c r="H8" s="93">
        <v>108</v>
      </c>
      <c r="I8" s="73">
        <v>191</v>
      </c>
      <c r="J8" s="22">
        <f t="shared" si="1"/>
        <v>21</v>
      </c>
      <c r="K8" s="34">
        <f t="shared" si="1"/>
        <v>26</v>
      </c>
      <c r="L8" s="161">
        <f t="shared" si="2"/>
        <v>0.13612565445026178</v>
      </c>
      <c r="M8" s="35">
        <f t="shared" si="3"/>
        <v>0.15533285612025768</v>
      </c>
      <c r="N8" s="162">
        <v>5</v>
      </c>
      <c r="P8" s="127"/>
      <c r="Q8" s="177"/>
    </row>
    <row r="9" spans="1:32" ht="14.25" x14ac:dyDescent="0.15">
      <c r="A9" s="179" t="s">
        <v>139</v>
      </c>
      <c r="B9" s="22">
        <v>7</v>
      </c>
      <c r="C9" s="73">
        <v>7</v>
      </c>
      <c r="D9" s="22">
        <v>4</v>
      </c>
      <c r="E9" s="73">
        <v>4</v>
      </c>
      <c r="F9" s="22">
        <f t="shared" si="0"/>
        <v>3</v>
      </c>
      <c r="G9" s="33">
        <f t="shared" si="0"/>
        <v>3</v>
      </c>
      <c r="H9" s="22">
        <v>4</v>
      </c>
      <c r="I9" s="73">
        <v>4</v>
      </c>
      <c r="J9" s="22">
        <f t="shared" si="1"/>
        <v>3</v>
      </c>
      <c r="K9" s="34">
        <f t="shared" si="1"/>
        <v>3</v>
      </c>
      <c r="L9" s="161">
        <f t="shared" si="2"/>
        <v>0.75</v>
      </c>
      <c r="M9" s="35">
        <f t="shared" si="3"/>
        <v>5.0107372942018611E-3</v>
      </c>
      <c r="N9" s="162">
        <v>1</v>
      </c>
    </row>
    <row r="10" spans="1:32" ht="14.25" x14ac:dyDescent="0.15">
      <c r="A10" s="180" t="s">
        <v>140</v>
      </c>
      <c r="B10" s="93">
        <v>9</v>
      </c>
      <c r="C10" s="73">
        <v>23</v>
      </c>
      <c r="D10" s="93">
        <v>9</v>
      </c>
      <c r="E10" s="73">
        <v>23</v>
      </c>
      <c r="F10" s="22">
        <f t="shared" si="0"/>
        <v>0</v>
      </c>
      <c r="G10" s="33">
        <f t="shared" si="0"/>
        <v>0</v>
      </c>
      <c r="H10" s="93">
        <v>10</v>
      </c>
      <c r="I10" s="73">
        <v>22</v>
      </c>
      <c r="J10" s="22">
        <f t="shared" si="1"/>
        <v>-1</v>
      </c>
      <c r="K10" s="34">
        <f t="shared" si="1"/>
        <v>1</v>
      </c>
      <c r="L10" s="161">
        <f t="shared" si="2"/>
        <v>4.5454545454545456E-2</v>
      </c>
      <c r="M10" s="35">
        <f t="shared" si="3"/>
        <v>1.6463851109520401E-2</v>
      </c>
      <c r="N10" s="162">
        <v>1</v>
      </c>
    </row>
    <row r="11" spans="1:32" ht="14.25" x14ac:dyDescent="0.15">
      <c r="A11" s="179" t="s">
        <v>141</v>
      </c>
      <c r="B11" s="93">
        <v>3</v>
      </c>
      <c r="C11" s="73">
        <v>3</v>
      </c>
      <c r="D11" s="93">
        <v>2</v>
      </c>
      <c r="E11" s="73">
        <v>2</v>
      </c>
      <c r="F11" s="22">
        <f t="shared" si="0"/>
        <v>1</v>
      </c>
      <c r="G11" s="33">
        <f t="shared" si="0"/>
        <v>1</v>
      </c>
      <c r="H11" s="93">
        <v>1</v>
      </c>
      <c r="I11" s="73">
        <v>1</v>
      </c>
      <c r="J11" s="22">
        <f t="shared" si="1"/>
        <v>2</v>
      </c>
      <c r="K11" s="34">
        <f t="shared" si="1"/>
        <v>2</v>
      </c>
      <c r="L11" s="161">
        <f t="shared" si="2"/>
        <v>2</v>
      </c>
      <c r="M11" s="35">
        <f t="shared" si="3"/>
        <v>2.1474588403722263E-3</v>
      </c>
      <c r="N11" s="162">
        <v>1</v>
      </c>
    </row>
    <row r="12" spans="1:32" ht="14.25" x14ac:dyDescent="0.15">
      <c r="A12" s="179" t="s">
        <v>142</v>
      </c>
      <c r="B12" s="22"/>
      <c r="C12" s="73"/>
      <c r="D12" s="22"/>
      <c r="E12" s="73"/>
      <c r="F12" s="22">
        <f t="shared" si="0"/>
        <v>0</v>
      </c>
      <c r="G12" s="36">
        <f t="shared" si="0"/>
        <v>0</v>
      </c>
      <c r="H12" s="22">
        <v>1</v>
      </c>
      <c r="I12" s="73">
        <v>1</v>
      </c>
      <c r="J12" s="22">
        <f t="shared" si="1"/>
        <v>-1</v>
      </c>
      <c r="K12" s="34">
        <f t="shared" si="1"/>
        <v>-1</v>
      </c>
      <c r="L12" s="161">
        <f t="shared" si="2"/>
        <v>-1</v>
      </c>
      <c r="M12" s="35">
        <f t="shared" si="3"/>
        <v>0</v>
      </c>
      <c r="N12" s="162">
        <v>4</v>
      </c>
    </row>
    <row r="13" spans="1:32" ht="14.25" x14ac:dyDescent="0.15">
      <c r="A13" s="179" t="s">
        <v>143</v>
      </c>
      <c r="B13" s="22">
        <v>4</v>
      </c>
      <c r="C13" s="73">
        <v>6</v>
      </c>
      <c r="D13" s="22">
        <v>4</v>
      </c>
      <c r="E13" s="73">
        <v>6</v>
      </c>
      <c r="F13" s="22">
        <f t="shared" si="0"/>
        <v>0</v>
      </c>
      <c r="G13" s="33">
        <f t="shared" si="0"/>
        <v>0</v>
      </c>
      <c r="H13" s="22">
        <v>2</v>
      </c>
      <c r="I13" s="73">
        <v>4</v>
      </c>
      <c r="J13" s="22">
        <f t="shared" si="1"/>
        <v>2</v>
      </c>
      <c r="K13" s="34">
        <f t="shared" si="1"/>
        <v>2</v>
      </c>
      <c r="L13" s="161">
        <f t="shared" si="2"/>
        <v>0.5</v>
      </c>
      <c r="M13" s="35">
        <f t="shared" si="3"/>
        <v>4.2949176807444527E-3</v>
      </c>
      <c r="N13" s="162">
        <v>1</v>
      </c>
    </row>
    <row r="14" spans="1:32" ht="14.25" x14ac:dyDescent="0.15">
      <c r="A14" s="179" t="s">
        <v>144</v>
      </c>
      <c r="B14" s="93">
        <v>194</v>
      </c>
      <c r="C14" s="73">
        <v>234</v>
      </c>
      <c r="D14" s="93">
        <v>191</v>
      </c>
      <c r="E14" s="73">
        <v>231</v>
      </c>
      <c r="F14" s="22">
        <f t="shared" si="0"/>
        <v>3</v>
      </c>
      <c r="G14" s="33">
        <f t="shared" si="0"/>
        <v>3</v>
      </c>
      <c r="H14" s="93">
        <v>187</v>
      </c>
      <c r="I14" s="73">
        <v>230</v>
      </c>
      <c r="J14" s="22">
        <f t="shared" si="1"/>
        <v>7</v>
      </c>
      <c r="K14" s="34">
        <f t="shared" si="1"/>
        <v>4</v>
      </c>
      <c r="L14" s="161">
        <f t="shared" si="2"/>
        <v>1.7391304347826087E-2</v>
      </c>
      <c r="M14" s="35">
        <f t="shared" si="3"/>
        <v>0.16750178954903364</v>
      </c>
      <c r="N14" s="162">
        <v>1</v>
      </c>
    </row>
    <row r="15" spans="1:32" ht="14.25" x14ac:dyDescent="0.15">
      <c r="A15" s="179" t="s">
        <v>73</v>
      </c>
      <c r="B15" s="93">
        <v>103</v>
      </c>
      <c r="C15" s="73">
        <v>107</v>
      </c>
      <c r="D15" s="93">
        <v>102</v>
      </c>
      <c r="E15" s="73">
        <v>106</v>
      </c>
      <c r="F15" s="22">
        <f t="shared" si="0"/>
        <v>1</v>
      </c>
      <c r="G15" s="33">
        <f t="shared" si="0"/>
        <v>1</v>
      </c>
      <c r="H15" s="93">
        <v>122</v>
      </c>
      <c r="I15" s="73">
        <v>126</v>
      </c>
      <c r="J15" s="22">
        <f t="shared" si="1"/>
        <v>-19</v>
      </c>
      <c r="K15" s="34">
        <f t="shared" si="1"/>
        <v>-19</v>
      </c>
      <c r="L15" s="161">
        <f t="shared" si="2"/>
        <v>-0.15079365079365079</v>
      </c>
      <c r="M15" s="35">
        <f t="shared" si="3"/>
        <v>7.6592698639942738E-2</v>
      </c>
      <c r="N15" s="162">
        <v>1</v>
      </c>
    </row>
    <row r="16" spans="1:32" ht="14.25" x14ac:dyDescent="0.15">
      <c r="A16" s="179" t="s">
        <v>145</v>
      </c>
      <c r="B16" s="93"/>
      <c r="C16" s="73"/>
      <c r="D16" s="93"/>
      <c r="E16" s="73"/>
      <c r="F16" s="22">
        <f t="shared" si="0"/>
        <v>0</v>
      </c>
      <c r="G16" s="33">
        <f t="shared" si="0"/>
        <v>0</v>
      </c>
      <c r="H16" s="93"/>
      <c r="I16" s="73"/>
      <c r="J16" s="22">
        <f t="shared" si="1"/>
        <v>0</v>
      </c>
      <c r="K16" s="34">
        <f t="shared" si="1"/>
        <v>0</v>
      </c>
      <c r="L16" s="161">
        <f t="shared" si="2"/>
        <v>0</v>
      </c>
      <c r="M16" s="35">
        <f t="shared" si="3"/>
        <v>0</v>
      </c>
      <c r="N16" s="162">
        <v>5</v>
      </c>
    </row>
    <row r="17" spans="1:14" ht="14.25" x14ac:dyDescent="0.15">
      <c r="A17" s="181" t="s">
        <v>146</v>
      </c>
      <c r="B17" s="93">
        <v>1</v>
      </c>
      <c r="C17" s="73">
        <v>1</v>
      </c>
      <c r="D17" s="93">
        <v>1</v>
      </c>
      <c r="E17" s="73">
        <v>1</v>
      </c>
      <c r="F17" s="22">
        <f t="shared" si="0"/>
        <v>0</v>
      </c>
      <c r="G17" s="33">
        <f t="shared" si="0"/>
        <v>0</v>
      </c>
      <c r="H17" s="93">
        <v>1</v>
      </c>
      <c r="I17" s="73">
        <v>1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7.158196134574087E-4</v>
      </c>
      <c r="N17" s="162">
        <v>2</v>
      </c>
    </row>
    <row r="18" spans="1:14" ht="14.25" x14ac:dyDescent="0.15">
      <c r="A18" s="179" t="s">
        <v>147</v>
      </c>
      <c r="B18" s="93">
        <v>2</v>
      </c>
      <c r="C18" s="109">
        <v>2</v>
      </c>
      <c r="D18" s="93">
        <v>2</v>
      </c>
      <c r="E18" s="109">
        <v>2</v>
      </c>
      <c r="F18" s="93">
        <f t="shared" si="0"/>
        <v>0</v>
      </c>
      <c r="G18" s="105">
        <f t="shared" si="0"/>
        <v>0</v>
      </c>
      <c r="H18" s="93">
        <v>2</v>
      </c>
      <c r="I18" s="109">
        <v>2</v>
      </c>
      <c r="J18" s="93">
        <v>0</v>
      </c>
      <c r="K18" s="106">
        <v>0</v>
      </c>
      <c r="L18" s="161">
        <f t="shared" si="2"/>
        <v>0</v>
      </c>
      <c r="M18" s="108">
        <f t="shared" si="3"/>
        <v>1.4316392269148174E-3</v>
      </c>
      <c r="N18" s="162">
        <v>2</v>
      </c>
    </row>
    <row r="19" spans="1:14" ht="14.25" x14ac:dyDescent="0.15">
      <c r="A19" s="179" t="s">
        <v>148</v>
      </c>
      <c r="B19" s="93"/>
      <c r="C19" s="73"/>
      <c r="D19" s="93"/>
      <c r="E19" s="73"/>
      <c r="F19" s="22">
        <f t="shared" si="0"/>
        <v>0</v>
      </c>
      <c r="G19" s="33">
        <f t="shared" si="0"/>
        <v>0</v>
      </c>
      <c r="H19" s="93"/>
      <c r="I19" s="73"/>
      <c r="J19" s="22">
        <f t="shared" ref="J19:K29" si="4">B19-H19</f>
        <v>0</v>
      </c>
      <c r="K19" s="34">
        <f t="shared" si="4"/>
        <v>0</v>
      </c>
      <c r="L19" s="161">
        <f t="shared" si="2"/>
        <v>0</v>
      </c>
      <c r="M19" s="35">
        <f t="shared" si="3"/>
        <v>0</v>
      </c>
      <c r="N19" s="162">
        <v>2</v>
      </c>
    </row>
    <row r="20" spans="1:14" ht="14.25" x14ac:dyDescent="0.15">
      <c r="A20" s="179" t="s">
        <v>149</v>
      </c>
      <c r="B20" s="93">
        <v>1</v>
      </c>
      <c r="C20" s="73">
        <v>1</v>
      </c>
      <c r="D20" s="93">
        <v>1</v>
      </c>
      <c r="E20" s="73">
        <v>1</v>
      </c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si="4"/>
        <v>0</v>
      </c>
      <c r="K20" s="34">
        <f t="shared" si="4"/>
        <v>0</v>
      </c>
      <c r="L20" s="161">
        <f t="shared" si="2"/>
        <v>0</v>
      </c>
      <c r="M20" s="35">
        <f t="shared" si="3"/>
        <v>7.158196134574087E-4</v>
      </c>
      <c r="N20" s="162">
        <v>3</v>
      </c>
    </row>
    <row r="21" spans="1:14" ht="14.25" x14ac:dyDescent="0.15">
      <c r="A21" s="179" t="s">
        <v>150</v>
      </c>
      <c r="B21" s="93">
        <v>10</v>
      </c>
      <c r="C21" s="73">
        <v>10</v>
      </c>
      <c r="D21" s="93">
        <v>8</v>
      </c>
      <c r="E21" s="73">
        <v>8</v>
      </c>
      <c r="F21" s="37">
        <f t="shared" si="0"/>
        <v>2</v>
      </c>
      <c r="G21" s="33">
        <f t="shared" si="0"/>
        <v>2</v>
      </c>
      <c r="H21" s="93">
        <v>8</v>
      </c>
      <c r="I21" s="73">
        <v>8</v>
      </c>
      <c r="J21" s="37">
        <f t="shared" si="4"/>
        <v>2</v>
      </c>
      <c r="K21" s="38">
        <f t="shared" si="4"/>
        <v>2</v>
      </c>
      <c r="L21" s="161">
        <f t="shared" si="2"/>
        <v>0.25</v>
      </c>
      <c r="M21" s="39">
        <f t="shared" si="3"/>
        <v>7.1581961345740875E-3</v>
      </c>
      <c r="N21" s="162">
        <v>1</v>
      </c>
    </row>
    <row r="22" spans="1:14" ht="14.25" x14ac:dyDescent="0.15">
      <c r="A22" s="181" t="s">
        <v>151</v>
      </c>
      <c r="B22" s="22">
        <v>49</v>
      </c>
      <c r="C22" s="73">
        <v>49</v>
      </c>
      <c r="D22" s="22">
        <v>49</v>
      </c>
      <c r="E22" s="73">
        <v>49</v>
      </c>
      <c r="F22" s="37">
        <f t="shared" si="0"/>
        <v>0</v>
      </c>
      <c r="G22" s="40">
        <f t="shared" si="0"/>
        <v>0</v>
      </c>
      <c r="H22" s="22">
        <v>30</v>
      </c>
      <c r="I22" s="73">
        <v>30</v>
      </c>
      <c r="J22" s="37">
        <f t="shared" si="4"/>
        <v>19</v>
      </c>
      <c r="K22" s="38">
        <f t="shared" si="4"/>
        <v>19</v>
      </c>
      <c r="L22" s="161">
        <f t="shared" si="2"/>
        <v>0.6333333333333333</v>
      </c>
      <c r="M22" s="39">
        <f t="shared" si="3"/>
        <v>3.5075161059413031E-2</v>
      </c>
      <c r="N22" s="162">
        <v>1</v>
      </c>
    </row>
    <row r="23" spans="1:14" ht="14.25" x14ac:dyDescent="0.15">
      <c r="A23" s="179" t="s">
        <v>152</v>
      </c>
      <c r="B23" s="22">
        <v>1</v>
      </c>
      <c r="C23" s="73">
        <v>1</v>
      </c>
      <c r="D23" s="22">
        <v>1</v>
      </c>
      <c r="E23" s="73">
        <v>1</v>
      </c>
      <c r="F23" s="22">
        <f t="shared" si="0"/>
        <v>0</v>
      </c>
      <c r="G23" s="33">
        <f t="shared" si="0"/>
        <v>0</v>
      </c>
      <c r="H23" s="22">
        <v>1</v>
      </c>
      <c r="I23" s="73">
        <v>1</v>
      </c>
      <c r="J23" s="22">
        <f t="shared" si="4"/>
        <v>0</v>
      </c>
      <c r="K23" s="34">
        <f t="shared" si="4"/>
        <v>0</v>
      </c>
      <c r="L23" s="161">
        <f t="shared" si="2"/>
        <v>0</v>
      </c>
      <c r="M23" s="35">
        <f t="shared" si="3"/>
        <v>7.158196134574087E-4</v>
      </c>
      <c r="N23" s="162">
        <v>1</v>
      </c>
    </row>
    <row r="24" spans="1:14" ht="14.25" x14ac:dyDescent="0.15">
      <c r="A24" s="179" t="s">
        <v>153</v>
      </c>
      <c r="B24" s="93"/>
      <c r="C24" s="73"/>
      <c r="D24" s="93"/>
      <c r="E24" s="73"/>
      <c r="F24" s="22">
        <f t="shared" si="0"/>
        <v>0</v>
      </c>
      <c r="G24" s="33">
        <f t="shared" si="0"/>
        <v>0</v>
      </c>
      <c r="H24" s="93"/>
      <c r="I24" s="73"/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0</v>
      </c>
      <c r="N24" s="162">
        <v>2</v>
      </c>
    </row>
    <row r="25" spans="1:14" ht="14.25" x14ac:dyDescent="0.15">
      <c r="A25" s="179" t="s">
        <v>68</v>
      </c>
      <c r="B25" s="93">
        <v>1</v>
      </c>
      <c r="C25" s="73">
        <v>1</v>
      </c>
      <c r="D25" s="93">
        <v>1</v>
      </c>
      <c r="E25" s="73">
        <v>1</v>
      </c>
      <c r="F25" s="22">
        <f t="shared" si="0"/>
        <v>0</v>
      </c>
      <c r="G25" s="33">
        <f t="shared" si="0"/>
        <v>0</v>
      </c>
      <c r="H25" s="93">
        <v>1</v>
      </c>
      <c r="I25" s="73">
        <v>1</v>
      </c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7.158196134574087E-4</v>
      </c>
      <c r="N25" s="162">
        <v>4</v>
      </c>
    </row>
    <row r="26" spans="1:14" ht="14.25" x14ac:dyDescent="0.15">
      <c r="A26" s="179" t="s">
        <v>154</v>
      </c>
      <c r="B26" s="22">
        <v>6</v>
      </c>
      <c r="C26" s="73">
        <v>6</v>
      </c>
      <c r="D26" s="22">
        <v>6</v>
      </c>
      <c r="E26" s="73">
        <v>6</v>
      </c>
      <c r="F26" s="22">
        <f t="shared" si="0"/>
        <v>0</v>
      </c>
      <c r="G26" s="33">
        <f t="shared" si="0"/>
        <v>0</v>
      </c>
      <c r="H26" s="22">
        <v>7</v>
      </c>
      <c r="I26" s="73">
        <v>7</v>
      </c>
      <c r="J26" s="22">
        <f t="shared" si="4"/>
        <v>-1</v>
      </c>
      <c r="K26" s="34">
        <f t="shared" si="4"/>
        <v>-1</v>
      </c>
      <c r="L26" s="161">
        <f t="shared" si="2"/>
        <v>-0.14285714285714285</v>
      </c>
      <c r="M26" s="35">
        <f t="shared" si="3"/>
        <v>4.2949176807444527E-3</v>
      </c>
      <c r="N26" s="162">
        <v>1</v>
      </c>
    </row>
    <row r="27" spans="1:14" ht="14.25" x14ac:dyDescent="0.15">
      <c r="A27" s="179" t="s">
        <v>155</v>
      </c>
      <c r="B27" s="93">
        <v>111</v>
      </c>
      <c r="C27" s="109">
        <v>125</v>
      </c>
      <c r="D27" s="93">
        <v>108</v>
      </c>
      <c r="E27" s="109">
        <v>121</v>
      </c>
      <c r="F27" s="93">
        <f t="shared" si="0"/>
        <v>3</v>
      </c>
      <c r="G27" s="105">
        <f t="shared" si="0"/>
        <v>4</v>
      </c>
      <c r="H27" s="93">
        <v>110</v>
      </c>
      <c r="I27" s="109">
        <v>120</v>
      </c>
      <c r="J27" s="93">
        <f t="shared" si="4"/>
        <v>1</v>
      </c>
      <c r="K27" s="106">
        <f t="shared" si="4"/>
        <v>5</v>
      </c>
      <c r="L27" s="161">
        <f t="shared" si="2"/>
        <v>4.1666666666666664E-2</v>
      </c>
      <c r="M27" s="108">
        <f t="shared" si="3"/>
        <v>8.9477451682176093E-2</v>
      </c>
      <c r="N27" s="162">
        <v>1</v>
      </c>
    </row>
    <row r="28" spans="1:14" ht="14.25" x14ac:dyDescent="0.15">
      <c r="A28" s="179" t="s">
        <v>156</v>
      </c>
      <c r="B28" s="22">
        <v>5</v>
      </c>
      <c r="C28" s="73">
        <v>5</v>
      </c>
      <c r="D28" s="22">
        <v>5</v>
      </c>
      <c r="E28" s="73">
        <v>5</v>
      </c>
      <c r="F28" s="22">
        <f t="shared" si="0"/>
        <v>0</v>
      </c>
      <c r="G28" s="33">
        <f t="shared" si="0"/>
        <v>0</v>
      </c>
      <c r="H28" s="22">
        <v>5</v>
      </c>
      <c r="I28" s="73">
        <v>5</v>
      </c>
      <c r="J28" s="22">
        <f t="shared" si="4"/>
        <v>0</v>
      </c>
      <c r="K28" s="34">
        <f t="shared" si="4"/>
        <v>0</v>
      </c>
      <c r="L28" s="161">
        <f t="shared" si="2"/>
        <v>0</v>
      </c>
      <c r="M28" s="35">
        <f t="shared" si="3"/>
        <v>3.5790980672870437E-3</v>
      </c>
      <c r="N28" s="162">
        <v>1</v>
      </c>
    </row>
    <row r="29" spans="1:14" ht="14.25" x14ac:dyDescent="0.15">
      <c r="A29" s="179" t="s">
        <v>157</v>
      </c>
      <c r="B29" s="22">
        <v>2</v>
      </c>
      <c r="C29" s="73">
        <v>2</v>
      </c>
      <c r="D29" s="22">
        <v>2</v>
      </c>
      <c r="E29" s="73">
        <v>2</v>
      </c>
      <c r="F29" s="22">
        <f t="shared" si="0"/>
        <v>0</v>
      </c>
      <c r="G29" s="33">
        <f t="shared" si="0"/>
        <v>0</v>
      </c>
      <c r="H29" s="22"/>
      <c r="I29" s="73"/>
      <c r="J29" s="22">
        <f t="shared" si="4"/>
        <v>2</v>
      </c>
      <c r="K29" s="34">
        <f t="shared" si="4"/>
        <v>2</v>
      </c>
      <c r="L29" s="161">
        <f t="shared" si="2"/>
        <v>0</v>
      </c>
      <c r="M29" s="35">
        <f t="shared" si="3"/>
        <v>1.4316392269148174E-3</v>
      </c>
      <c r="N29" s="162">
        <v>5</v>
      </c>
    </row>
    <row r="30" spans="1:14" ht="14.25" x14ac:dyDescent="0.15">
      <c r="A30" s="179" t="s">
        <v>158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37">
        <v>0</v>
      </c>
      <c r="K30" s="38">
        <v>0</v>
      </c>
      <c r="L30" s="161">
        <f t="shared" si="2"/>
        <v>0</v>
      </c>
      <c r="M30" s="39">
        <f t="shared" si="3"/>
        <v>0</v>
      </c>
      <c r="N30" s="162">
        <v>1</v>
      </c>
    </row>
    <row r="31" spans="1:14" ht="14.25" x14ac:dyDescent="0.15">
      <c r="A31" s="179" t="s">
        <v>159</v>
      </c>
      <c r="B31" s="93">
        <v>7</v>
      </c>
      <c r="C31" s="73">
        <v>18</v>
      </c>
      <c r="D31" s="93">
        <v>6</v>
      </c>
      <c r="E31" s="73">
        <v>17</v>
      </c>
      <c r="F31" s="22">
        <f t="shared" si="0"/>
        <v>1</v>
      </c>
      <c r="G31" s="33">
        <f t="shared" si="0"/>
        <v>1</v>
      </c>
      <c r="H31" s="93">
        <v>4</v>
      </c>
      <c r="I31" s="73">
        <v>11</v>
      </c>
      <c r="J31" s="22">
        <f t="shared" ref="J31:K54" si="5">B31-H31</f>
        <v>3</v>
      </c>
      <c r="K31" s="34">
        <f t="shared" si="5"/>
        <v>7</v>
      </c>
      <c r="L31" s="161">
        <f t="shared" si="2"/>
        <v>0.63636363636363635</v>
      </c>
      <c r="M31" s="35">
        <f t="shared" si="3"/>
        <v>1.2884753042233358E-2</v>
      </c>
      <c r="N31" s="162">
        <v>1</v>
      </c>
    </row>
    <row r="32" spans="1:14" ht="14.25" x14ac:dyDescent="0.15">
      <c r="A32" s="180" t="s">
        <v>160</v>
      </c>
      <c r="B32" s="93">
        <v>1</v>
      </c>
      <c r="C32" s="73">
        <v>1</v>
      </c>
      <c r="D32" s="93">
        <v>1</v>
      </c>
      <c r="E32" s="73">
        <v>1</v>
      </c>
      <c r="F32" s="22">
        <f t="shared" si="0"/>
        <v>0</v>
      </c>
      <c r="G32" s="41">
        <f t="shared" si="0"/>
        <v>0</v>
      </c>
      <c r="H32" s="93">
        <v>1</v>
      </c>
      <c r="I32" s="73">
        <v>1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7.158196134574087E-4</v>
      </c>
      <c r="N32" s="162">
        <v>6</v>
      </c>
    </row>
    <row r="33" spans="1:14" ht="14.25" x14ac:dyDescent="0.15">
      <c r="A33" s="181" t="s">
        <v>161</v>
      </c>
      <c r="B33" s="93"/>
      <c r="C33" s="73"/>
      <c r="D33" s="93"/>
      <c r="E33" s="73"/>
      <c r="F33" s="22">
        <f t="shared" ref="F33:G54" si="6">B33-D33</f>
        <v>0</v>
      </c>
      <c r="G33" s="36">
        <f t="shared" si="6"/>
        <v>0</v>
      </c>
      <c r="H33" s="93"/>
      <c r="I33" s="73"/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0</v>
      </c>
      <c r="N33" s="162">
        <v>5</v>
      </c>
    </row>
    <row r="34" spans="1:14" ht="14.25" x14ac:dyDescent="0.15">
      <c r="A34" s="179" t="s">
        <v>162</v>
      </c>
      <c r="B34" s="93">
        <v>22</v>
      </c>
      <c r="C34" s="73">
        <v>34</v>
      </c>
      <c r="D34" s="93">
        <v>22</v>
      </c>
      <c r="E34" s="73">
        <v>32</v>
      </c>
      <c r="F34" s="22">
        <f t="shared" si="6"/>
        <v>0</v>
      </c>
      <c r="G34" s="36">
        <f t="shared" si="6"/>
        <v>2</v>
      </c>
      <c r="H34" s="93">
        <v>18</v>
      </c>
      <c r="I34" s="73">
        <v>25</v>
      </c>
      <c r="J34" s="22">
        <f t="shared" si="5"/>
        <v>4</v>
      </c>
      <c r="K34" s="34">
        <f t="shared" si="5"/>
        <v>9</v>
      </c>
      <c r="L34" s="161">
        <f t="shared" si="2"/>
        <v>0.36</v>
      </c>
      <c r="M34" s="35">
        <f t="shared" si="3"/>
        <v>2.4337866857551897E-2</v>
      </c>
      <c r="N34" s="162">
        <v>1</v>
      </c>
    </row>
    <row r="35" spans="1:14" ht="14.25" x14ac:dyDescent="0.15">
      <c r="A35" s="179" t="s">
        <v>163</v>
      </c>
      <c r="B35" s="93"/>
      <c r="C35" s="73">
        <v>4</v>
      </c>
      <c r="D35" s="93"/>
      <c r="E35" s="73">
        <v>4</v>
      </c>
      <c r="F35" s="22">
        <f t="shared" si="6"/>
        <v>0</v>
      </c>
      <c r="G35" s="36">
        <f t="shared" si="6"/>
        <v>0</v>
      </c>
      <c r="H35" s="93"/>
      <c r="I35" s="73">
        <v>4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2.8632784538296348E-3</v>
      </c>
      <c r="N35" s="162">
        <v>5</v>
      </c>
    </row>
    <row r="36" spans="1:14" ht="14.25" x14ac:dyDescent="0.15">
      <c r="A36" s="179" t="s">
        <v>164</v>
      </c>
      <c r="B36" s="22">
        <v>3</v>
      </c>
      <c r="C36" s="73">
        <v>3</v>
      </c>
      <c r="D36" s="22">
        <v>1</v>
      </c>
      <c r="E36" s="73">
        <v>1</v>
      </c>
      <c r="F36" s="22">
        <f t="shared" si="6"/>
        <v>2</v>
      </c>
      <c r="G36" s="36">
        <f t="shared" si="6"/>
        <v>2</v>
      </c>
      <c r="H36" s="22">
        <v>1</v>
      </c>
      <c r="I36" s="73">
        <v>1</v>
      </c>
      <c r="J36" s="22">
        <f t="shared" si="5"/>
        <v>2</v>
      </c>
      <c r="K36" s="34">
        <f t="shared" si="5"/>
        <v>2</v>
      </c>
      <c r="L36" s="161">
        <f t="shared" si="2"/>
        <v>2</v>
      </c>
      <c r="M36" s="35">
        <f t="shared" si="3"/>
        <v>2.1474588403722263E-3</v>
      </c>
      <c r="N36" s="162">
        <v>5</v>
      </c>
    </row>
    <row r="37" spans="1:14" ht="14.25" x14ac:dyDescent="0.15">
      <c r="A37" s="182" t="s">
        <v>165</v>
      </c>
      <c r="B37" s="93">
        <v>258</v>
      </c>
      <c r="C37" s="72">
        <v>312</v>
      </c>
      <c r="D37" s="93">
        <v>262</v>
      </c>
      <c r="E37" s="72">
        <v>314</v>
      </c>
      <c r="F37" s="22">
        <f t="shared" si="6"/>
        <v>-4</v>
      </c>
      <c r="G37" s="36">
        <f t="shared" si="6"/>
        <v>-2</v>
      </c>
      <c r="H37" s="93">
        <v>257</v>
      </c>
      <c r="I37" s="72">
        <v>306</v>
      </c>
      <c r="J37" s="22">
        <f t="shared" si="5"/>
        <v>1</v>
      </c>
      <c r="K37" s="34">
        <f t="shared" si="5"/>
        <v>6</v>
      </c>
      <c r="L37" s="161">
        <f t="shared" si="2"/>
        <v>1.9607843137254902E-2</v>
      </c>
      <c r="M37" s="35">
        <f t="shared" si="3"/>
        <v>0.22333571939871152</v>
      </c>
      <c r="N37" s="162">
        <v>1</v>
      </c>
    </row>
    <row r="38" spans="1:14" ht="14.25" x14ac:dyDescent="0.15">
      <c r="A38" s="179" t="s">
        <v>166</v>
      </c>
      <c r="B38" s="22"/>
      <c r="C38" s="73"/>
      <c r="D38" s="22"/>
      <c r="E38" s="73"/>
      <c r="F38" s="22">
        <f t="shared" si="6"/>
        <v>0</v>
      </c>
      <c r="G38" s="36">
        <f t="shared" si="6"/>
        <v>0</v>
      </c>
      <c r="H38" s="22"/>
      <c r="I38" s="73"/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0</v>
      </c>
      <c r="N38" s="162">
        <v>2</v>
      </c>
    </row>
    <row r="39" spans="1:14" ht="14.25" x14ac:dyDescent="0.15">
      <c r="A39" s="183" t="s">
        <v>167</v>
      </c>
      <c r="B39" s="93">
        <v>1</v>
      </c>
      <c r="C39" s="73">
        <v>1</v>
      </c>
      <c r="D39" s="93">
        <v>1</v>
      </c>
      <c r="E39" s="73">
        <v>1</v>
      </c>
      <c r="F39" s="22">
        <f t="shared" si="6"/>
        <v>0</v>
      </c>
      <c r="G39" s="36">
        <f t="shared" si="6"/>
        <v>0</v>
      </c>
      <c r="H39" s="93">
        <v>1</v>
      </c>
      <c r="I39" s="73">
        <v>1</v>
      </c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7.158196134574087E-4</v>
      </c>
      <c r="N39" s="162">
        <v>2</v>
      </c>
    </row>
    <row r="40" spans="1:14" ht="14.25" x14ac:dyDescent="0.15">
      <c r="A40" s="183" t="s">
        <v>168</v>
      </c>
      <c r="B40" s="93"/>
      <c r="C40" s="73"/>
      <c r="D40" s="93"/>
      <c r="E40" s="73"/>
      <c r="F40" s="22">
        <f t="shared" si="6"/>
        <v>0</v>
      </c>
      <c r="G40" s="36">
        <f t="shared" si="6"/>
        <v>0</v>
      </c>
      <c r="H40" s="93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72</v>
      </c>
      <c r="B41" s="22"/>
      <c r="C41" s="73"/>
      <c r="D41" s="22"/>
      <c r="E41" s="73"/>
      <c r="F41" s="22">
        <f t="shared" si="6"/>
        <v>0</v>
      </c>
      <c r="G41" s="36">
        <f t="shared" si="6"/>
        <v>0</v>
      </c>
      <c r="H41" s="22">
        <v>1</v>
      </c>
      <c r="I41" s="73">
        <v>1</v>
      </c>
      <c r="J41" s="22">
        <f t="shared" si="5"/>
        <v>-1</v>
      </c>
      <c r="K41" s="34">
        <f t="shared" si="5"/>
        <v>-1</v>
      </c>
      <c r="L41" s="161">
        <f t="shared" si="2"/>
        <v>-1</v>
      </c>
      <c r="M41" s="35">
        <f t="shared" si="3"/>
        <v>0</v>
      </c>
      <c r="N41" s="162">
        <v>2</v>
      </c>
    </row>
    <row r="42" spans="1:14" ht="14.25" x14ac:dyDescent="0.15">
      <c r="A42" s="181" t="s">
        <v>169</v>
      </c>
      <c r="B42" s="93">
        <v>1</v>
      </c>
      <c r="C42" s="72">
        <v>1</v>
      </c>
      <c r="D42" s="93">
        <v>1</v>
      </c>
      <c r="E42" s="72">
        <v>1</v>
      </c>
      <c r="F42" s="22">
        <f t="shared" si="6"/>
        <v>0</v>
      </c>
      <c r="G42" s="33">
        <f t="shared" si="6"/>
        <v>0</v>
      </c>
      <c r="H42" s="93">
        <v>1</v>
      </c>
      <c r="I42" s="72">
        <v>1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7.158196134574087E-4</v>
      </c>
      <c r="N42" s="162">
        <v>2</v>
      </c>
    </row>
    <row r="43" spans="1:14" ht="14.25" x14ac:dyDescent="0.15">
      <c r="A43" s="179" t="s">
        <v>170</v>
      </c>
      <c r="B43" s="22"/>
      <c r="C43" s="72"/>
      <c r="D43" s="22"/>
      <c r="E43" s="72"/>
      <c r="F43" s="22">
        <f t="shared" si="6"/>
        <v>0</v>
      </c>
      <c r="G43" s="33">
        <f t="shared" si="6"/>
        <v>0</v>
      </c>
      <c r="H43" s="22"/>
      <c r="I43" s="72"/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171</v>
      </c>
      <c r="B44" s="22"/>
      <c r="C44" s="72"/>
      <c r="D44" s="22"/>
      <c r="E44" s="72"/>
      <c r="F44" s="77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1</v>
      </c>
    </row>
    <row r="45" spans="1:14" ht="14.25" x14ac:dyDescent="0.15">
      <c r="A45" s="179" t="s">
        <v>172</v>
      </c>
      <c r="B45" s="22">
        <v>24</v>
      </c>
      <c r="C45" s="72">
        <v>26</v>
      </c>
      <c r="D45" s="22">
        <v>25</v>
      </c>
      <c r="E45" s="72">
        <v>27</v>
      </c>
      <c r="F45" s="77">
        <f t="shared" si="6"/>
        <v>-1</v>
      </c>
      <c r="G45" s="33">
        <f t="shared" si="6"/>
        <v>-1</v>
      </c>
      <c r="H45" s="22">
        <v>23</v>
      </c>
      <c r="I45" s="72">
        <v>24</v>
      </c>
      <c r="J45" s="22">
        <f t="shared" si="5"/>
        <v>1</v>
      </c>
      <c r="K45" s="34">
        <f t="shared" si="5"/>
        <v>2</v>
      </c>
      <c r="L45" s="161">
        <f t="shared" si="2"/>
        <v>8.3333333333333329E-2</v>
      </c>
      <c r="M45" s="35">
        <f t="shared" si="3"/>
        <v>1.8611309949892626E-2</v>
      </c>
      <c r="N45" s="162">
        <v>1</v>
      </c>
    </row>
    <row r="46" spans="1:14" ht="14.25" x14ac:dyDescent="0.15">
      <c r="A46" s="184" t="s">
        <v>173</v>
      </c>
      <c r="B46" s="22">
        <v>1</v>
      </c>
      <c r="C46" s="72">
        <v>1</v>
      </c>
      <c r="D46" s="22">
        <v>1</v>
      </c>
      <c r="E46" s="72">
        <v>1</v>
      </c>
      <c r="F46" s="79">
        <f t="shared" si="6"/>
        <v>0</v>
      </c>
      <c r="G46" s="30">
        <f t="shared" si="6"/>
        <v>0</v>
      </c>
      <c r="H46" s="22"/>
      <c r="I46" s="72"/>
      <c r="J46" s="22">
        <f t="shared" si="5"/>
        <v>1</v>
      </c>
      <c r="K46" s="34">
        <f t="shared" si="5"/>
        <v>1</v>
      </c>
      <c r="L46" s="161">
        <f t="shared" si="2"/>
        <v>0</v>
      </c>
      <c r="M46" s="35">
        <f t="shared" si="3"/>
        <v>7.158196134574087E-4</v>
      </c>
      <c r="N46" s="162">
        <v>3</v>
      </c>
    </row>
    <row r="47" spans="1:14" ht="14.25" x14ac:dyDescent="0.15">
      <c r="A47" s="179" t="s">
        <v>174</v>
      </c>
      <c r="B47" s="22">
        <v>7</v>
      </c>
      <c r="C47" s="73">
        <v>7</v>
      </c>
      <c r="D47" s="22">
        <v>6</v>
      </c>
      <c r="E47" s="73">
        <v>6</v>
      </c>
      <c r="F47" s="77">
        <f t="shared" si="6"/>
        <v>1</v>
      </c>
      <c r="G47" s="33">
        <f t="shared" si="6"/>
        <v>1</v>
      </c>
      <c r="H47" s="22">
        <v>6</v>
      </c>
      <c r="I47" s="73">
        <v>6</v>
      </c>
      <c r="J47" s="21">
        <f t="shared" si="5"/>
        <v>1</v>
      </c>
      <c r="K47" s="34">
        <f t="shared" si="5"/>
        <v>1</v>
      </c>
      <c r="L47" s="161">
        <f t="shared" si="2"/>
        <v>0.16666666666666666</v>
      </c>
      <c r="M47" s="35">
        <f t="shared" si="3"/>
        <v>5.0107372942018611E-3</v>
      </c>
      <c r="N47" s="162">
        <v>2</v>
      </c>
    </row>
    <row r="48" spans="1:14" ht="14.25" x14ac:dyDescent="0.15">
      <c r="A48" s="179" t="s">
        <v>175</v>
      </c>
      <c r="B48" s="22">
        <v>19</v>
      </c>
      <c r="C48" s="73">
        <v>26</v>
      </c>
      <c r="D48" s="22">
        <v>19</v>
      </c>
      <c r="E48" s="73">
        <v>26</v>
      </c>
      <c r="F48" s="77">
        <f t="shared" si="6"/>
        <v>0</v>
      </c>
      <c r="G48" s="33">
        <f t="shared" si="6"/>
        <v>0</v>
      </c>
      <c r="H48" s="185">
        <v>21</v>
      </c>
      <c r="I48" s="73">
        <v>27</v>
      </c>
      <c r="J48" s="21">
        <f t="shared" si="5"/>
        <v>-2</v>
      </c>
      <c r="K48" s="34">
        <f t="shared" si="5"/>
        <v>-1</v>
      </c>
      <c r="L48" s="161">
        <f t="shared" si="2"/>
        <v>-3.7037037037037035E-2</v>
      </c>
      <c r="M48" s="35">
        <f t="shared" si="3"/>
        <v>1.8611309949892626E-2</v>
      </c>
      <c r="N48" s="162">
        <v>4</v>
      </c>
    </row>
    <row r="49" spans="1:14" ht="14.25" x14ac:dyDescent="0.15">
      <c r="A49" s="179" t="s">
        <v>176</v>
      </c>
      <c r="B49" s="22"/>
      <c r="C49" s="73"/>
      <c r="D49" s="22"/>
      <c r="E49" s="73"/>
      <c r="F49" s="77">
        <f t="shared" si="6"/>
        <v>0</v>
      </c>
      <c r="G49" s="33">
        <f t="shared" si="6"/>
        <v>0</v>
      </c>
      <c r="H49" s="186"/>
      <c r="I49" s="73"/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3"/>
        <v>0</v>
      </c>
      <c r="N49" s="162">
        <v>2</v>
      </c>
    </row>
    <row r="50" spans="1:14" ht="14.25" x14ac:dyDescent="0.15">
      <c r="A50" s="176" t="s">
        <v>177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>
        <v>1</v>
      </c>
      <c r="I50" s="73">
        <v>1</v>
      </c>
      <c r="J50" s="21">
        <f t="shared" si="5"/>
        <v>-1</v>
      </c>
      <c r="K50" s="34">
        <f t="shared" si="5"/>
        <v>-1</v>
      </c>
      <c r="L50" s="161">
        <f t="shared" si="2"/>
        <v>-1</v>
      </c>
      <c r="M50" s="35">
        <f t="shared" si="3"/>
        <v>0</v>
      </c>
      <c r="N50" s="162">
        <v>1</v>
      </c>
    </row>
    <row r="51" spans="1:14" ht="14.25" x14ac:dyDescent="0.15">
      <c r="A51" s="179" t="s">
        <v>71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7.158196134574087E-4</v>
      </c>
      <c r="N51" s="162">
        <v>5</v>
      </c>
    </row>
    <row r="52" spans="1:14" ht="14.25" x14ac:dyDescent="0.15">
      <c r="A52" s="179" t="s">
        <v>178</v>
      </c>
      <c r="B52" s="22">
        <v>135</v>
      </c>
      <c r="C52" s="73">
        <v>150</v>
      </c>
      <c r="D52" s="22">
        <v>136</v>
      </c>
      <c r="E52" s="73">
        <v>149</v>
      </c>
      <c r="F52" s="77">
        <f t="shared" si="6"/>
        <v>-1</v>
      </c>
      <c r="G52" s="33">
        <f t="shared" si="6"/>
        <v>1</v>
      </c>
      <c r="H52" s="186">
        <v>122</v>
      </c>
      <c r="I52" s="73">
        <v>128</v>
      </c>
      <c r="J52" s="21">
        <f t="shared" si="5"/>
        <v>13</v>
      </c>
      <c r="K52" s="34">
        <f t="shared" si="5"/>
        <v>22</v>
      </c>
      <c r="L52" s="161">
        <f t="shared" si="2"/>
        <v>0.171875</v>
      </c>
      <c r="M52" s="35">
        <f t="shared" si="3"/>
        <v>0.10737294201861131</v>
      </c>
      <c r="N52" s="187">
        <v>1</v>
      </c>
    </row>
    <row r="53" spans="1:14" ht="15" thickBot="1" x14ac:dyDescent="0.2">
      <c r="A53" s="188" t="s">
        <v>88</v>
      </c>
      <c r="B53" s="42">
        <v>1</v>
      </c>
      <c r="C53" s="189">
        <v>4</v>
      </c>
      <c r="D53" s="42">
        <v>1</v>
      </c>
      <c r="E53" s="189">
        <v>1</v>
      </c>
      <c r="F53" s="77">
        <f t="shared" si="6"/>
        <v>0</v>
      </c>
      <c r="G53" s="33">
        <f t="shared" si="6"/>
        <v>3</v>
      </c>
      <c r="H53" s="190">
        <v>1</v>
      </c>
      <c r="I53" s="189">
        <v>1</v>
      </c>
      <c r="J53" s="42">
        <f t="shared" si="5"/>
        <v>0</v>
      </c>
      <c r="K53" s="38">
        <f t="shared" si="5"/>
        <v>3</v>
      </c>
      <c r="L53" s="191">
        <f t="shared" si="2"/>
        <v>3</v>
      </c>
      <c r="M53" s="39">
        <f t="shared" si="3"/>
        <v>2.8632784538296348E-3</v>
      </c>
      <c r="N53" s="192">
        <v>0</v>
      </c>
    </row>
    <row r="54" spans="1:14" ht="15" thickBot="1" x14ac:dyDescent="0.2">
      <c r="A54" s="193" t="s">
        <v>53</v>
      </c>
      <c r="B54" s="43">
        <f>SUM(B4:B53)</f>
        <v>1126</v>
      </c>
      <c r="C54" s="75">
        <f>SUM(C4:C53)</f>
        <v>1397</v>
      </c>
      <c r="D54" s="43">
        <f>SUM(D4:D53)</f>
        <v>1111</v>
      </c>
      <c r="E54" s="75">
        <f>SUM(E4:E53)</f>
        <v>1370</v>
      </c>
      <c r="F54" s="44">
        <f t="shared" si="6"/>
        <v>15</v>
      </c>
      <c r="G54" s="146">
        <f t="shared" si="6"/>
        <v>27</v>
      </c>
      <c r="H54" s="43">
        <f>SUM(H4:H53)</f>
        <v>1067</v>
      </c>
      <c r="I54" s="43">
        <f>SUM(I4:I53)</f>
        <v>1302</v>
      </c>
      <c r="J54" s="44">
        <f t="shared" si="5"/>
        <v>59</v>
      </c>
      <c r="K54" s="45">
        <f t="shared" si="5"/>
        <v>95</v>
      </c>
      <c r="L54" s="194">
        <f t="shared" si="2"/>
        <v>7.2964669738863286E-2</v>
      </c>
      <c r="M54" s="195">
        <f t="shared" si="3"/>
        <v>1</v>
      </c>
      <c r="N54" s="7"/>
    </row>
    <row r="55" spans="1:14" x14ac:dyDescent="0.15">
      <c r="M55" s="196"/>
    </row>
  </sheetData>
  <mergeCells count="15">
    <mergeCell ref="I1:M1"/>
    <mergeCell ref="B2:C2"/>
    <mergeCell ref="D2:E2"/>
    <mergeCell ref="F2:G2"/>
    <mergeCell ref="H2:I2"/>
    <mergeCell ref="J2:K2"/>
    <mergeCell ref="AA2:AB2"/>
    <mergeCell ref="AC2:AD2"/>
    <mergeCell ref="AE2:AF2"/>
    <mergeCell ref="P2:P3"/>
    <mergeCell ref="Q2:R2"/>
    <mergeCell ref="S2:T2"/>
    <mergeCell ref="U2:V2"/>
    <mergeCell ref="W2:X2"/>
    <mergeCell ref="Y2:Z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A06F-D8EA-486D-B0A0-FECBED684646}">
  <sheetPr>
    <pageSetUpPr fitToPage="1"/>
  </sheetPr>
  <dimension ref="A1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customWidth="1"/>
  </cols>
  <sheetData>
    <row r="1" spans="1:32" ht="15" thickBot="1" x14ac:dyDescent="0.2">
      <c r="A1" s="127"/>
      <c r="B1" s="1"/>
      <c r="C1" s="1"/>
      <c r="D1" s="1"/>
      <c r="G1" s="1"/>
      <c r="I1" s="375" t="s">
        <v>189</v>
      </c>
      <c r="J1" s="375"/>
      <c r="K1" s="375"/>
      <c r="L1" s="375"/>
      <c r="M1" s="375"/>
    </row>
    <row r="2" spans="1:32" ht="13.5" customHeight="1" x14ac:dyDescent="0.15">
      <c r="A2" s="149"/>
      <c r="B2" s="373">
        <v>45047</v>
      </c>
      <c r="C2" s="374"/>
      <c r="D2" s="373">
        <v>45017</v>
      </c>
      <c r="E2" s="374"/>
      <c r="F2" s="345" t="s">
        <v>3</v>
      </c>
      <c r="G2" s="346"/>
      <c r="H2" s="373">
        <v>44682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6"/>
    </row>
    <row r="3" spans="1:32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59" t="s">
        <v>23</v>
      </c>
    </row>
    <row r="4" spans="1:32" ht="14.25" x14ac:dyDescent="0.15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2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7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4" si="3">C4/$C$54</f>
        <v>7.2992700729927003E-4</v>
      </c>
      <c r="N4" s="162">
        <v>1</v>
      </c>
      <c r="P4" s="148" t="s">
        <v>25</v>
      </c>
      <c r="Q4" s="163">
        <v>18</v>
      </c>
      <c r="R4" s="163">
        <v>1102</v>
      </c>
      <c r="S4" s="164">
        <v>6</v>
      </c>
      <c r="T4" s="164">
        <v>13</v>
      </c>
      <c r="U4" s="163">
        <v>2</v>
      </c>
      <c r="V4" s="163">
        <v>2</v>
      </c>
      <c r="W4" s="164">
        <v>2</v>
      </c>
      <c r="X4" s="164">
        <v>27</v>
      </c>
      <c r="Y4" s="163">
        <v>6</v>
      </c>
      <c r="Z4" s="165">
        <v>221</v>
      </c>
      <c r="AA4" s="164">
        <v>2</v>
      </c>
      <c r="AB4" s="166">
        <v>4</v>
      </c>
      <c r="AC4" s="167">
        <f>Q4+S4+U4+W4+Y4+AA4</f>
        <v>36</v>
      </c>
      <c r="AD4" s="168">
        <f>R4+T4+V4+X4+Z4+AB4+1</f>
        <v>1370</v>
      </c>
      <c r="AE4" s="169">
        <v>672</v>
      </c>
      <c r="AF4" s="170">
        <v>698</v>
      </c>
    </row>
    <row r="5" spans="1:32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1.4598540145985401E-3</v>
      </c>
      <c r="N5" s="162">
        <v>5</v>
      </c>
      <c r="P5" s="172" t="s">
        <v>19</v>
      </c>
      <c r="Q5" s="59">
        <f>Q4/AC4</f>
        <v>0.5</v>
      </c>
      <c r="R5" s="59">
        <f>R4/AD4</f>
        <v>0.80437956204379557</v>
      </c>
      <c r="S5" s="60">
        <f>S4/AC4</f>
        <v>0.16666666666666666</v>
      </c>
      <c r="T5" s="60">
        <f>T4/AD4</f>
        <v>9.4890510948905105E-3</v>
      </c>
      <c r="U5" s="59">
        <f>U4/AC4</f>
        <v>5.5555555555555552E-2</v>
      </c>
      <c r="V5" s="59">
        <f>V4/AD4</f>
        <v>1.4598540145985401E-3</v>
      </c>
      <c r="W5" s="60">
        <f>W4/AC4</f>
        <v>5.5555555555555552E-2</v>
      </c>
      <c r="X5" s="60">
        <f>X4/AD4</f>
        <v>1.9708029197080291E-2</v>
      </c>
      <c r="Y5" s="59">
        <f>Y4/AC4</f>
        <v>0.16666666666666666</v>
      </c>
      <c r="Z5" s="59">
        <f>Z4/AD4</f>
        <v>0.16131386861313868</v>
      </c>
      <c r="AA5" s="60">
        <f>AA4/AC4</f>
        <v>5.5555555555555552E-2</v>
      </c>
      <c r="AB5" s="173">
        <f>AB4/AD4</f>
        <v>2.9197080291970801E-3</v>
      </c>
      <c r="AC5" s="174">
        <f>Q5+S5+U5+W5+Y5+AA5</f>
        <v>1</v>
      </c>
      <c r="AD5" s="175">
        <f>R5+T5+V5+X5+Z5+AB5</f>
        <v>0.99927007299270065</v>
      </c>
      <c r="AE5" s="63">
        <f>AE4/AD4</f>
        <v>0.49051094890510949</v>
      </c>
      <c r="AF5" s="64">
        <f>AF4/AD4</f>
        <v>0.50948905109489051</v>
      </c>
    </row>
    <row r="6" spans="1:32" ht="14.25" x14ac:dyDescent="0.15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2.1897810218978104E-3</v>
      </c>
      <c r="N6" s="162">
        <v>6</v>
      </c>
      <c r="P6" s="127"/>
      <c r="Q6" s="177"/>
      <c r="R6" s="178" t="s">
        <v>136</v>
      </c>
    </row>
    <row r="7" spans="1:32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1.4598540145985401E-3</v>
      </c>
      <c r="N7" s="162">
        <v>2</v>
      </c>
      <c r="Q7" s="177"/>
      <c r="R7" s="178" t="s">
        <v>116</v>
      </c>
    </row>
    <row r="8" spans="1:32" ht="14.25" x14ac:dyDescent="0.15">
      <c r="A8" s="179" t="s">
        <v>138</v>
      </c>
      <c r="B8" s="93">
        <v>125</v>
      </c>
      <c r="C8" s="73">
        <v>211</v>
      </c>
      <c r="D8" s="93">
        <v>122</v>
      </c>
      <c r="E8" s="73">
        <v>208</v>
      </c>
      <c r="F8" s="22">
        <f t="shared" si="0"/>
        <v>3</v>
      </c>
      <c r="G8" s="33">
        <f t="shared" si="0"/>
        <v>3</v>
      </c>
      <c r="H8" s="93">
        <v>107</v>
      </c>
      <c r="I8" s="73">
        <v>190</v>
      </c>
      <c r="J8" s="22">
        <f t="shared" si="1"/>
        <v>18</v>
      </c>
      <c r="K8" s="34">
        <f t="shared" si="1"/>
        <v>21</v>
      </c>
      <c r="L8" s="161">
        <f t="shared" si="2"/>
        <v>0.11052631578947368</v>
      </c>
      <c r="M8" s="35">
        <f t="shared" si="3"/>
        <v>0.15401459854014599</v>
      </c>
      <c r="N8" s="162">
        <v>5</v>
      </c>
      <c r="P8" s="127"/>
      <c r="Q8" s="177"/>
    </row>
    <row r="9" spans="1:32" ht="14.25" x14ac:dyDescent="0.15">
      <c r="A9" s="179" t="s">
        <v>139</v>
      </c>
      <c r="B9" s="22">
        <v>4</v>
      </c>
      <c r="C9" s="73">
        <v>4</v>
      </c>
      <c r="D9" s="22">
        <v>4</v>
      </c>
      <c r="E9" s="73">
        <v>4</v>
      </c>
      <c r="F9" s="22">
        <f t="shared" si="0"/>
        <v>0</v>
      </c>
      <c r="G9" s="33">
        <f t="shared" si="0"/>
        <v>0</v>
      </c>
      <c r="H9" s="22">
        <v>1</v>
      </c>
      <c r="I9" s="73">
        <v>1</v>
      </c>
      <c r="J9" s="22">
        <f t="shared" si="1"/>
        <v>3</v>
      </c>
      <c r="K9" s="34">
        <f t="shared" si="1"/>
        <v>3</v>
      </c>
      <c r="L9" s="161">
        <f t="shared" si="2"/>
        <v>3</v>
      </c>
      <c r="M9" s="35">
        <f t="shared" si="3"/>
        <v>2.9197080291970801E-3</v>
      </c>
      <c r="N9" s="162">
        <v>1</v>
      </c>
    </row>
    <row r="10" spans="1:32" ht="14.25" x14ac:dyDescent="0.15">
      <c r="A10" s="180" t="s">
        <v>140</v>
      </c>
      <c r="B10" s="93">
        <v>9</v>
      </c>
      <c r="C10" s="73">
        <v>23</v>
      </c>
      <c r="D10" s="93">
        <v>9</v>
      </c>
      <c r="E10" s="73">
        <v>23</v>
      </c>
      <c r="F10" s="22">
        <f t="shared" si="0"/>
        <v>0</v>
      </c>
      <c r="G10" s="33">
        <f t="shared" si="0"/>
        <v>0</v>
      </c>
      <c r="H10" s="93">
        <v>9</v>
      </c>
      <c r="I10" s="73">
        <v>19</v>
      </c>
      <c r="J10" s="22">
        <f t="shared" si="1"/>
        <v>0</v>
      </c>
      <c r="K10" s="34">
        <f t="shared" si="1"/>
        <v>4</v>
      </c>
      <c r="L10" s="161">
        <f t="shared" si="2"/>
        <v>0.21052631578947367</v>
      </c>
      <c r="M10" s="35">
        <f t="shared" si="3"/>
        <v>1.6788321167883213E-2</v>
      </c>
      <c r="N10" s="162">
        <v>1</v>
      </c>
    </row>
    <row r="11" spans="1:32" ht="14.25" x14ac:dyDescent="0.15">
      <c r="A11" s="179" t="s">
        <v>141</v>
      </c>
      <c r="B11" s="93">
        <v>2</v>
      </c>
      <c r="C11" s="73">
        <v>2</v>
      </c>
      <c r="D11" s="93">
        <v>1</v>
      </c>
      <c r="E11" s="73">
        <v>1</v>
      </c>
      <c r="F11" s="22">
        <f t="shared" si="0"/>
        <v>1</v>
      </c>
      <c r="G11" s="33">
        <f t="shared" si="0"/>
        <v>1</v>
      </c>
      <c r="H11" s="93">
        <v>1</v>
      </c>
      <c r="I11" s="73">
        <v>1</v>
      </c>
      <c r="J11" s="22">
        <f t="shared" si="1"/>
        <v>1</v>
      </c>
      <c r="K11" s="34">
        <f t="shared" si="1"/>
        <v>1</v>
      </c>
      <c r="L11" s="161">
        <f t="shared" si="2"/>
        <v>1</v>
      </c>
      <c r="M11" s="35">
        <f t="shared" si="3"/>
        <v>1.4598540145985401E-3</v>
      </c>
      <c r="N11" s="162">
        <v>1</v>
      </c>
    </row>
    <row r="12" spans="1:32" ht="14.25" x14ac:dyDescent="0.15">
      <c r="A12" s="179" t="s">
        <v>142</v>
      </c>
      <c r="B12" s="22"/>
      <c r="C12" s="73"/>
      <c r="D12" s="22"/>
      <c r="E12" s="73"/>
      <c r="F12" s="22">
        <f t="shared" si="0"/>
        <v>0</v>
      </c>
      <c r="G12" s="36">
        <f t="shared" si="0"/>
        <v>0</v>
      </c>
      <c r="H12" s="22">
        <v>1</v>
      </c>
      <c r="I12" s="73">
        <v>3</v>
      </c>
      <c r="J12" s="22">
        <f t="shared" si="1"/>
        <v>-1</v>
      </c>
      <c r="K12" s="34">
        <f t="shared" si="1"/>
        <v>-3</v>
      </c>
      <c r="L12" s="161">
        <f t="shared" si="2"/>
        <v>-1</v>
      </c>
      <c r="M12" s="35">
        <f t="shared" si="3"/>
        <v>0</v>
      </c>
      <c r="N12" s="162">
        <v>4</v>
      </c>
    </row>
    <row r="13" spans="1:32" ht="14.25" x14ac:dyDescent="0.15">
      <c r="A13" s="179" t="s">
        <v>143</v>
      </c>
      <c r="B13" s="22">
        <v>4</v>
      </c>
      <c r="C13" s="73">
        <v>6</v>
      </c>
      <c r="D13" s="22">
        <v>4</v>
      </c>
      <c r="E13" s="73">
        <v>6</v>
      </c>
      <c r="F13" s="22">
        <f t="shared" si="0"/>
        <v>0</v>
      </c>
      <c r="G13" s="33">
        <f t="shared" si="0"/>
        <v>0</v>
      </c>
      <c r="H13" s="22">
        <v>2</v>
      </c>
      <c r="I13" s="73">
        <v>4</v>
      </c>
      <c r="J13" s="22">
        <f t="shared" si="1"/>
        <v>2</v>
      </c>
      <c r="K13" s="34">
        <f t="shared" si="1"/>
        <v>2</v>
      </c>
      <c r="L13" s="161">
        <f t="shared" si="2"/>
        <v>0.5</v>
      </c>
      <c r="M13" s="35">
        <f t="shared" si="3"/>
        <v>4.3795620437956208E-3</v>
      </c>
      <c r="N13" s="162">
        <v>1</v>
      </c>
    </row>
    <row r="14" spans="1:32" ht="14.25" x14ac:dyDescent="0.15">
      <c r="A14" s="179" t="s">
        <v>144</v>
      </c>
      <c r="B14" s="93">
        <v>191</v>
      </c>
      <c r="C14" s="73">
        <v>231</v>
      </c>
      <c r="D14" s="93">
        <v>192</v>
      </c>
      <c r="E14" s="73">
        <v>231</v>
      </c>
      <c r="F14" s="22">
        <f t="shared" si="0"/>
        <v>-1</v>
      </c>
      <c r="G14" s="33">
        <f t="shared" si="0"/>
        <v>0</v>
      </c>
      <c r="H14" s="93">
        <v>186</v>
      </c>
      <c r="I14" s="73">
        <v>228</v>
      </c>
      <c r="J14" s="22">
        <f t="shared" si="1"/>
        <v>5</v>
      </c>
      <c r="K14" s="34">
        <f t="shared" si="1"/>
        <v>3</v>
      </c>
      <c r="L14" s="161">
        <f t="shared" si="2"/>
        <v>1.3157894736842105E-2</v>
      </c>
      <c r="M14" s="35">
        <f t="shared" si="3"/>
        <v>0.1686131386861314</v>
      </c>
      <c r="N14" s="162">
        <v>1</v>
      </c>
    </row>
    <row r="15" spans="1:32" ht="14.25" x14ac:dyDescent="0.15">
      <c r="A15" s="179" t="s">
        <v>73</v>
      </c>
      <c r="B15" s="93">
        <v>102</v>
      </c>
      <c r="C15" s="73">
        <v>106</v>
      </c>
      <c r="D15" s="93">
        <v>105</v>
      </c>
      <c r="E15" s="73">
        <v>109</v>
      </c>
      <c r="F15" s="22">
        <f t="shared" si="0"/>
        <v>-3</v>
      </c>
      <c r="G15" s="33">
        <f t="shared" si="0"/>
        <v>-3</v>
      </c>
      <c r="H15" s="93">
        <v>123</v>
      </c>
      <c r="I15" s="73">
        <v>127</v>
      </c>
      <c r="J15" s="22">
        <f t="shared" si="1"/>
        <v>-21</v>
      </c>
      <c r="K15" s="34">
        <f t="shared" si="1"/>
        <v>-21</v>
      </c>
      <c r="L15" s="161">
        <f t="shared" si="2"/>
        <v>-0.16535433070866143</v>
      </c>
      <c r="M15" s="35">
        <f t="shared" si="3"/>
        <v>7.7372262773722625E-2</v>
      </c>
      <c r="N15" s="162">
        <v>1</v>
      </c>
    </row>
    <row r="16" spans="1:32" ht="14.25" x14ac:dyDescent="0.15">
      <c r="A16" s="179" t="s">
        <v>145</v>
      </c>
      <c r="B16" s="93"/>
      <c r="C16" s="73"/>
      <c r="D16" s="93"/>
      <c r="E16" s="73"/>
      <c r="F16" s="22">
        <f t="shared" si="0"/>
        <v>0</v>
      </c>
      <c r="G16" s="33">
        <f t="shared" si="0"/>
        <v>0</v>
      </c>
      <c r="H16" s="93"/>
      <c r="I16" s="73"/>
      <c r="J16" s="22">
        <f t="shared" si="1"/>
        <v>0</v>
      </c>
      <c r="K16" s="34">
        <f t="shared" si="1"/>
        <v>0</v>
      </c>
      <c r="L16" s="161">
        <f t="shared" si="2"/>
        <v>0</v>
      </c>
      <c r="M16" s="35">
        <f t="shared" si="3"/>
        <v>0</v>
      </c>
      <c r="N16" s="162">
        <v>5</v>
      </c>
    </row>
    <row r="17" spans="1:14" ht="14.25" x14ac:dyDescent="0.15">
      <c r="A17" s="181" t="s">
        <v>146</v>
      </c>
      <c r="B17" s="93">
        <v>1</v>
      </c>
      <c r="C17" s="73">
        <v>1</v>
      </c>
      <c r="D17" s="93">
        <v>1</v>
      </c>
      <c r="E17" s="73">
        <v>1</v>
      </c>
      <c r="F17" s="22">
        <f t="shared" si="0"/>
        <v>0</v>
      </c>
      <c r="G17" s="33">
        <f t="shared" si="0"/>
        <v>0</v>
      </c>
      <c r="H17" s="93">
        <v>1</v>
      </c>
      <c r="I17" s="73">
        <v>1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7.2992700729927003E-4</v>
      </c>
      <c r="N17" s="162">
        <v>2</v>
      </c>
    </row>
    <row r="18" spans="1:14" ht="14.25" x14ac:dyDescent="0.15">
      <c r="A18" s="179" t="s">
        <v>147</v>
      </c>
      <c r="B18" s="93">
        <v>2</v>
      </c>
      <c r="C18" s="109">
        <v>2</v>
      </c>
      <c r="D18" s="93">
        <v>2</v>
      </c>
      <c r="E18" s="109">
        <v>2</v>
      </c>
      <c r="F18" s="93">
        <f t="shared" si="0"/>
        <v>0</v>
      </c>
      <c r="G18" s="105">
        <f t="shared" si="0"/>
        <v>0</v>
      </c>
      <c r="H18" s="93">
        <v>2</v>
      </c>
      <c r="I18" s="109">
        <v>2</v>
      </c>
      <c r="J18" s="93">
        <v>0</v>
      </c>
      <c r="K18" s="106">
        <v>0</v>
      </c>
      <c r="L18" s="161">
        <f t="shared" si="2"/>
        <v>0</v>
      </c>
      <c r="M18" s="108">
        <f t="shared" si="3"/>
        <v>1.4598540145985401E-3</v>
      </c>
      <c r="N18" s="162">
        <v>2</v>
      </c>
    </row>
    <row r="19" spans="1:14" ht="14.25" x14ac:dyDescent="0.15">
      <c r="A19" s="179" t="s">
        <v>148</v>
      </c>
      <c r="B19" s="93"/>
      <c r="C19" s="73"/>
      <c r="D19" s="93"/>
      <c r="E19" s="73"/>
      <c r="F19" s="22">
        <f t="shared" si="0"/>
        <v>0</v>
      </c>
      <c r="G19" s="33">
        <f t="shared" si="0"/>
        <v>0</v>
      </c>
      <c r="H19" s="93"/>
      <c r="I19" s="73"/>
      <c r="J19" s="22">
        <f t="shared" ref="J19:K29" si="4">B19-H19</f>
        <v>0</v>
      </c>
      <c r="K19" s="34">
        <f t="shared" si="4"/>
        <v>0</v>
      </c>
      <c r="L19" s="161">
        <f t="shared" si="2"/>
        <v>0</v>
      </c>
      <c r="M19" s="35">
        <f t="shared" si="3"/>
        <v>0</v>
      </c>
      <c r="N19" s="162">
        <v>2</v>
      </c>
    </row>
    <row r="20" spans="1:14" ht="14.25" x14ac:dyDescent="0.15">
      <c r="A20" s="179" t="s">
        <v>149</v>
      </c>
      <c r="B20" s="93">
        <v>1</v>
      </c>
      <c r="C20" s="73">
        <v>1</v>
      </c>
      <c r="D20" s="93">
        <v>1</v>
      </c>
      <c r="E20" s="73">
        <v>1</v>
      </c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si="4"/>
        <v>0</v>
      </c>
      <c r="K20" s="34">
        <f t="shared" si="4"/>
        <v>0</v>
      </c>
      <c r="L20" s="161">
        <f t="shared" si="2"/>
        <v>0</v>
      </c>
      <c r="M20" s="35">
        <f t="shared" si="3"/>
        <v>7.2992700729927003E-4</v>
      </c>
      <c r="N20" s="162">
        <v>3</v>
      </c>
    </row>
    <row r="21" spans="1:14" ht="14.25" x14ac:dyDescent="0.15">
      <c r="A21" s="179" t="s">
        <v>150</v>
      </c>
      <c r="B21" s="93">
        <v>8</v>
      </c>
      <c r="C21" s="73">
        <v>8</v>
      </c>
      <c r="D21" s="93">
        <v>8</v>
      </c>
      <c r="E21" s="73">
        <v>8</v>
      </c>
      <c r="F21" s="37">
        <f t="shared" si="0"/>
        <v>0</v>
      </c>
      <c r="G21" s="33">
        <f t="shared" si="0"/>
        <v>0</v>
      </c>
      <c r="H21" s="93">
        <v>7</v>
      </c>
      <c r="I21" s="73">
        <v>8</v>
      </c>
      <c r="J21" s="37">
        <f t="shared" si="4"/>
        <v>1</v>
      </c>
      <c r="K21" s="38">
        <f t="shared" si="4"/>
        <v>0</v>
      </c>
      <c r="L21" s="161">
        <f t="shared" si="2"/>
        <v>0</v>
      </c>
      <c r="M21" s="39">
        <f t="shared" si="3"/>
        <v>5.8394160583941602E-3</v>
      </c>
      <c r="N21" s="162">
        <v>1</v>
      </c>
    </row>
    <row r="22" spans="1:14" ht="14.25" x14ac:dyDescent="0.15">
      <c r="A22" s="181" t="s">
        <v>151</v>
      </c>
      <c r="B22" s="22">
        <v>49</v>
      </c>
      <c r="C22" s="73">
        <v>49</v>
      </c>
      <c r="D22" s="22">
        <v>49</v>
      </c>
      <c r="E22" s="73">
        <v>49</v>
      </c>
      <c r="F22" s="37">
        <f t="shared" si="0"/>
        <v>0</v>
      </c>
      <c r="G22" s="40">
        <f t="shared" si="0"/>
        <v>0</v>
      </c>
      <c r="H22" s="22">
        <v>31</v>
      </c>
      <c r="I22" s="73">
        <v>31</v>
      </c>
      <c r="J22" s="37">
        <f t="shared" si="4"/>
        <v>18</v>
      </c>
      <c r="K22" s="38">
        <f t="shared" si="4"/>
        <v>18</v>
      </c>
      <c r="L22" s="161">
        <f t="shared" si="2"/>
        <v>0.58064516129032262</v>
      </c>
      <c r="M22" s="39">
        <f t="shared" si="3"/>
        <v>3.576642335766423E-2</v>
      </c>
      <c r="N22" s="162">
        <v>1</v>
      </c>
    </row>
    <row r="23" spans="1:14" ht="14.25" x14ac:dyDescent="0.15">
      <c r="A23" s="179" t="s">
        <v>152</v>
      </c>
      <c r="B23" s="22">
        <v>1</v>
      </c>
      <c r="C23" s="73">
        <v>1</v>
      </c>
      <c r="D23" s="22">
        <v>1</v>
      </c>
      <c r="E23" s="73">
        <v>1</v>
      </c>
      <c r="F23" s="22">
        <f t="shared" si="0"/>
        <v>0</v>
      </c>
      <c r="G23" s="33">
        <f t="shared" si="0"/>
        <v>0</v>
      </c>
      <c r="H23" s="22">
        <v>1</v>
      </c>
      <c r="I23" s="73">
        <v>1</v>
      </c>
      <c r="J23" s="22">
        <f t="shared" si="4"/>
        <v>0</v>
      </c>
      <c r="K23" s="34">
        <f t="shared" si="4"/>
        <v>0</v>
      </c>
      <c r="L23" s="161">
        <f t="shared" si="2"/>
        <v>0</v>
      </c>
      <c r="M23" s="35">
        <f t="shared" si="3"/>
        <v>7.2992700729927003E-4</v>
      </c>
      <c r="N23" s="162">
        <v>1</v>
      </c>
    </row>
    <row r="24" spans="1:14" ht="14.25" x14ac:dyDescent="0.15">
      <c r="A24" s="179" t="s">
        <v>153</v>
      </c>
      <c r="B24" s="93"/>
      <c r="C24" s="73"/>
      <c r="D24" s="93"/>
      <c r="E24" s="73"/>
      <c r="F24" s="22">
        <f t="shared" si="0"/>
        <v>0</v>
      </c>
      <c r="G24" s="33">
        <f t="shared" si="0"/>
        <v>0</v>
      </c>
      <c r="H24" s="93"/>
      <c r="I24" s="73"/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0</v>
      </c>
      <c r="N24" s="162">
        <v>2</v>
      </c>
    </row>
    <row r="25" spans="1:14" ht="14.25" x14ac:dyDescent="0.15">
      <c r="A25" s="179" t="s">
        <v>68</v>
      </c>
      <c r="B25" s="93">
        <v>1</v>
      </c>
      <c r="C25" s="73">
        <v>1</v>
      </c>
      <c r="D25" s="93">
        <v>1</v>
      </c>
      <c r="E25" s="73">
        <v>1</v>
      </c>
      <c r="F25" s="22">
        <f t="shared" si="0"/>
        <v>0</v>
      </c>
      <c r="G25" s="33">
        <f t="shared" si="0"/>
        <v>0</v>
      </c>
      <c r="H25" s="93">
        <v>1</v>
      </c>
      <c r="I25" s="73">
        <v>1</v>
      </c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7.2992700729927003E-4</v>
      </c>
      <c r="N25" s="162">
        <v>4</v>
      </c>
    </row>
    <row r="26" spans="1:14" ht="14.25" x14ac:dyDescent="0.15">
      <c r="A26" s="179" t="s">
        <v>154</v>
      </c>
      <c r="B26" s="22">
        <v>6</v>
      </c>
      <c r="C26" s="73">
        <v>6</v>
      </c>
      <c r="D26" s="22">
        <v>6</v>
      </c>
      <c r="E26" s="73">
        <v>6</v>
      </c>
      <c r="F26" s="22">
        <f t="shared" si="0"/>
        <v>0</v>
      </c>
      <c r="G26" s="33">
        <f t="shared" si="0"/>
        <v>0</v>
      </c>
      <c r="H26" s="22">
        <v>7</v>
      </c>
      <c r="I26" s="73">
        <v>7</v>
      </c>
      <c r="J26" s="22">
        <f t="shared" si="4"/>
        <v>-1</v>
      </c>
      <c r="K26" s="34">
        <f t="shared" si="4"/>
        <v>-1</v>
      </c>
      <c r="L26" s="161">
        <f t="shared" si="2"/>
        <v>-0.14285714285714285</v>
      </c>
      <c r="M26" s="35">
        <f t="shared" si="3"/>
        <v>4.3795620437956208E-3</v>
      </c>
      <c r="N26" s="162">
        <v>1</v>
      </c>
    </row>
    <row r="27" spans="1:14" ht="14.25" x14ac:dyDescent="0.15">
      <c r="A27" s="179" t="s">
        <v>155</v>
      </c>
      <c r="B27" s="93">
        <v>108</v>
      </c>
      <c r="C27" s="109">
        <v>121</v>
      </c>
      <c r="D27" s="93">
        <v>105</v>
      </c>
      <c r="E27" s="109">
        <v>116</v>
      </c>
      <c r="F27" s="93">
        <f t="shared" si="0"/>
        <v>3</v>
      </c>
      <c r="G27" s="105">
        <f t="shared" si="0"/>
        <v>5</v>
      </c>
      <c r="H27" s="93">
        <v>110</v>
      </c>
      <c r="I27" s="109">
        <v>120</v>
      </c>
      <c r="J27" s="93">
        <f t="shared" si="4"/>
        <v>-2</v>
      </c>
      <c r="K27" s="106">
        <f t="shared" si="4"/>
        <v>1</v>
      </c>
      <c r="L27" s="161">
        <f t="shared" si="2"/>
        <v>8.3333333333333332E-3</v>
      </c>
      <c r="M27" s="108">
        <f t="shared" si="3"/>
        <v>8.8321167883211676E-2</v>
      </c>
      <c r="N27" s="162">
        <v>1</v>
      </c>
    </row>
    <row r="28" spans="1:14" ht="14.25" x14ac:dyDescent="0.15">
      <c r="A28" s="179" t="s">
        <v>156</v>
      </c>
      <c r="B28" s="22">
        <v>5</v>
      </c>
      <c r="C28" s="73">
        <v>5</v>
      </c>
      <c r="D28" s="22">
        <v>5</v>
      </c>
      <c r="E28" s="73">
        <v>5</v>
      </c>
      <c r="F28" s="22">
        <f t="shared" si="0"/>
        <v>0</v>
      </c>
      <c r="G28" s="33">
        <f t="shared" si="0"/>
        <v>0</v>
      </c>
      <c r="H28" s="22">
        <v>5</v>
      </c>
      <c r="I28" s="73">
        <v>5</v>
      </c>
      <c r="J28" s="22">
        <f t="shared" si="4"/>
        <v>0</v>
      </c>
      <c r="K28" s="34">
        <f t="shared" si="4"/>
        <v>0</v>
      </c>
      <c r="L28" s="161">
        <f t="shared" si="2"/>
        <v>0</v>
      </c>
      <c r="M28" s="35">
        <f t="shared" si="3"/>
        <v>3.6496350364963502E-3</v>
      </c>
      <c r="N28" s="162">
        <v>1</v>
      </c>
    </row>
    <row r="29" spans="1:14" ht="14.25" x14ac:dyDescent="0.15">
      <c r="A29" s="179" t="s">
        <v>157</v>
      </c>
      <c r="B29" s="22">
        <v>2</v>
      </c>
      <c r="C29" s="73">
        <v>2</v>
      </c>
      <c r="D29" s="22">
        <v>2</v>
      </c>
      <c r="E29" s="73">
        <v>2</v>
      </c>
      <c r="F29" s="22">
        <f t="shared" si="0"/>
        <v>0</v>
      </c>
      <c r="G29" s="33">
        <f t="shared" si="0"/>
        <v>0</v>
      </c>
      <c r="H29" s="22"/>
      <c r="I29" s="73"/>
      <c r="J29" s="22">
        <f t="shared" si="4"/>
        <v>2</v>
      </c>
      <c r="K29" s="34">
        <f t="shared" si="4"/>
        <v>2</v>
      </c>
      <c r="L29" s="161">
        <f t="shared" si="2"/>
        <v>0</v>
      </c>
      <c r="M29" s="35">
        <f t="shared" si="3"/>
        <v>1.4598540145985401E-3</v>
      </c>
      <c r="N29" s="162">
        <v>5</v>
      </c>
    </row>
    <row r="30" spans="1:14" ht="14.25" x14ac:dyDescent="0.15">
      <c r="A30" s="179" t="s">
        <v>158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37">
        <v>0</v>
      </c>
      <c r="K30" s="38">
        <v>0</v>
      </c>
      <c r="L30" s="161">
        <f t="shared" si="2"/>
        <v>0</v>
      </c>
      <c r="M30" s="39">
        <f t="shared" si="3"/>
        <v>0</v>
      </c>
      <c r="N30" s="162">
        <v>1</v>
      </c>
    </row>
    <row r="31" spans="1:14" ht="14.25" x14ac:dyDescent="0.15">
      <c r="A31" s="179" t="s">
        <v>159</v>
      </c>
      <c r="B31" s="93">
        <v>6</v>
      </c>
      <c r="C31" s="73">
        <v>17</v>
      </c>
      <c r="D31" s="93">
        <v>5</v>
      </c>
      <c r="E31" s="73">
        <v>13</v>
      </c>
      <c r="F31" s="22">
        <f t="shared" si="0"/>
        <v>1</v>
      </c>
      <c r="G31" s="33">
        <f t="shared" si="0"/>
        <v>4</v>
      </c>
      <c r="H31" s="93">
        <v>4</v>
      </c>
      <c r="I31" s="73">
        <v>11</v>
      </c>
      <c r="J31" s="22">
        <f t="shared" ref="J31:K54" si="5">B31-H31</f>
        <v>2</v>
      </c>
      <c r="K31" s="34">
        <f t="shared" si="5"/>
        <v>6</v>
      </c>
      <c r="L31" s="161">
        <f t="shared" si="2"/>
        <v>0.54545454545454541</v>
      </c>
      <c r="M31" s="35">
        <f t="shared" si="3"/>
        <v>1.2408759124087591E-2</v>
      </c>
      <c r="N31" s="162">
        <v>1</v>
      </c>
    </row>
    <row r="32" spans="1:14" ht="14.25" x14ac:dyDescent="0.15">
      <c r="A32" s="180" t="s">
        <v>160</v>
      </c>
      <c r="B32" s="93">
        <v>1</v>
      </c>
      <c r="C32" s="73">
        <v>1</v>
      </c>
      <c r="D32" s="93">
        <v>1</v>
      </c>
      <c r="E32" s="73">
        <v>1</v>
      </c>
      <c r="F32" s="22">
        <f t="shared" si="0"/>
        <v>0</v>
      </c>
      <c r="G32" s="41">
        <f t="shared" si="0"/>
        <v>0</v>
      </c>
      <c r="H32" s="93">
        <v>1</v>
      </c>
      <c r="I32" s="73">
        <v>1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7.2992700729927003E-4</v>
      </c>
      <c r="N32" s="162">
        <v>6</v>
      </c>
    </row>
    <row r="33" spans="1:14" ht="14.25" x14ac:dyDescent="0.15">
      <c r="A33" s="181" t="s">
        <v>161</v>
      </c>
      <c r="B33" s="93"/>
      <c r="C33" s="73"/>
      <c r="D33" s="93"/>
      <c r="E33" s="73"/>
      <c r="F33" s="22">
        <f t="shared" ref="F33:G54" si="6">B33-D33</f>
        <v>0</v>
      </c>
      <c r="G33" s="36">
        <f t="shared" si="6"/>
        <v>0</v>
      </c>
      <c r="H33" s="93"/>
      <c r="I33" s="73"/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0</v>
      </c>
      <c r="N33" s="162">
        <v>5</v>
      </c>
    </row>
    <row r="34" spans="1:14" ht="14.25" x14ac:dyDescent="0.15">
      <c r="A34" s="179" t="s">
        <v>162</v>
      </c>
      <c r="B34" s="93">
        <v>22</v>
      </c>
      <c r="C34" s="73">
        <v>32</v>
      </c>
      <c r="D34" s="93">
        <v>21</v>
      </c>
      <c r="E34" s="73">
        <v>31</v>
      </c>
      <c r="F34" s="22">
        <f t="shared" si="6"/>
        <v>1</v>
      </c>
      <c r="G34" s="36">
        <f t="shared" si="6"/>
        <v>1</v>
      </c>
      <c r="H34" s="93">
        <v>17</v>
      </c>
      <c r="I34" s="73">
        <v>24</v>
      </c>
      <c r="J34" s="22">
        <f t="shared" si="5"/>
        <v>5</v>
      </c>
      <c r="K34" s="34">
        <f t="shared" si="5"/>
        <v>8</v>
      </c>
      <c r="L34" s="161">
        <f t="shared" si="2"/>
        <v>0.33333333333333331</v>
      </c>
      <c r="M34" s="35">
        <f t="shared" si="3"/>
        <v>2.3357664233576641E-2</v>
      </c>
      <c r="N34" s="162">
        <v>1</v>
      </c>
    </row>
    <row r="35" spans="1:14" ht="14.25" x14ac:dyDescent="0.15">
      <c r="A35" s="179" t="s">
        <v>163</v>
      </c>
      <c r="B35" s="93"/>
      <c r="C35" s="73">
        <v>4</v>
      </c>
      <c r="D35" s="93"/>
      <c r="E35" s="73">
        <v>4</v>
      </c>
      <c r="F35" s="22">
        <f t="shared" si="6"/>
        <v>0</v>
      </c>
      <c r="G35" s="36">
        <f t="shared" si="6"/>
        <v>0</v>
      </c>
      <c r="H35" s="93"/>
      <c r="I35" s="73">
        <v>4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2.9197080291970801E-3</v>
      </c>
      <c r="N35" s="162">
        <v>5</v>
      </c>
    </row>
    <row r="36" spans="1:14" ht="14.25" x14ac:dyDescent="0.15">
      <c r="A36" s="179" t="s">
        <v>164</v>
      </c>
      <c r="B36" s="22">
        <v>1</v>
      </c>
      <c r="C36" s="73">
        <v>1</v>
      </c>
      <c r="D36" s="22">
        <v>1</v>
      </c>
      <c r="E36" s="73">
        <v>1</v>
      </c>
      <c r="F36" s="22">
        <f t="shared" si="6"/>
        <v>0</v>
      </c>
      <c r="G36" s="36">
        <f t="shared" si="6"/>
        <v>0</v>
      </c>
      <c r="H36" s="22">
        <v>1</v>
      </c>
      <c r="I36" s="73">
        <v>1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7.2992700729927003E-4</v>
      </c>
      <c r="N36" s="162">
        <v>5</v>
      </c>
    </row>
    <row r="37" spans="1:14" ht="14.25" x14ac:dyDescent="0.15">
      <c r="A37" s="182" t="s">
        <v>165</v>
      </c>
      <c r="B37" s="93">
        <v>262</v>
      </c>
      <c r="C37" s="72">
        <v>314</v>
      </c>
      <c r="D37" s="93">
        <v>263</v>
      </c>
      <c r="E37" s="72">
        <v>313</v>
      </c>
      <c r="F37" s="22">
        <f t="shared" si="6"/>
        <v>-1</v>
      </c>
      <c r="G37" s="36">
        <f t="shared" si="6"/>
        <v>1</v>
      </c>
      <c r="H37" s="93">
        <v>255</v>
      </c>
      <c r="I37" s="72">
        <v>302</v>
      </c>
      <c r="J37" s="22">
        <f t="shared" si="5"/>
        <v>7</v>
      </c>
      <c r="K37" s="34">
        <f t="shared" si="5"/>
        <v>12</v>
      </c>
      <c r="L37" s="161">
        <f t="shared" si="2"/>
        <v>3.9735099337748346E-2</v>
      </c>
      <c r="M37" s="35">
        <f t="shared" si="3"/>
        <v>0.22919708029197081</v>
      </c>
      <c r="N37" s="162">
        <v>1</v>
      </c>
    </row>
    <row r="38" spans="1:14" ht="14.25" x14ac:dyDescent="0.15">
      <c r="A38" s="179" t="s">
        <v>166</v>
      </c>
      <c r="B38" s="22"/>
      <c r="C38" s="73"/>
      <c r="D38" s="22"/>
      <c r="E38" s="73"/>
      <c r="F38" s="22">
        <f t="shared" si="6"/>
        <v>0</v>
      </c>
      <c r="G38" s="36">
        <f t="shared" si="6"/>
        <v>0</v>
      </c>
      <c r="H38" s="22"/>
      <c r="I38" s="73"/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0</v>
      </c>
      <c r="N38" s="162">
        <v>2</v>
      </c>
    </row>
    <row r="39" spans="1:14" ht="14.25" x14ac:dyDescent="0.15">
      <c r="A39" s="183" t="s">
        <v>167</v>
      </c>
      <c r="B39" s="93">
        <v>1</v>
      </c>
      <c r="C39" s="73">
        <v>1</v>
      </c>
      <c r="D39" s="93">
        <v>1</v>
      </c>
      <c r="E39" s="73">
        <v>1</v>
      </c>
      <c r="F39" s="22">
        <f t="shared" si="6"/>
        <v>0</v>
      </c>
      <c r="G39" s="36">
        <f t="shared" si="6"/>
        <v>0</v>
      </c>
      <c r="H39" s="93">
        <v>1</v>
      </c>
      <c r="I39" s="73">
        <v>1</v>
      </c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7.2992700729927003E-4</v>
      </c>
      <c r="N39" s="162">
        <v>2</v>
      </c>
    </row>
    <row r="40" spans="1:14" ht="14.25" x14ac:dyDescent="0.15">
      <c r="A40" s="183" t="s">
        <v>168</v>
      </c>
      <c r="B40" s="93"/>
      <c r="C40" s="73"/>
      <c r="D40" s="93"/>
      <c r="E40" s="73"/>
      <c r="F40" s="22">
        <f t="shared" si="6"/>
        <v>0</v>
      </c>
      <c r="G40" s="36">
        <f t="shared" si="6"/>
        <v>0</v>
      </c>
      <c r="H40" s="93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72</v>
      </c>
      <c r="B41" s="22"/>
      <c r="C41" s="73"/>
      <c r="D41" s="22">
        <v>1</v>
      </c>
      <c r="E41" s="73">
        <v>1</v>
      </c>
      <c r="F41" s="22">
        <f t="shared" si="6"/>
        <v>-1</v>
      </c>
      <c r="G41" s="36">
        <f t="shared" si="6"/>
        <v>-1</v>
      </c>
      <c r="H41" s="22">
        <v>1</v>
      </c>
      <c r="I41" s="73">
        <v>1</v>
      </c>
      <c r="J41" s="22">
        <f t="shared" si="5"/>
        <v>-1</v>
      </c>
      <c r="K41" s="34">
        <f t="shared" si="5"/>
        <v>-1</v>
      </c>
      <c r="L41" s="161">
        <f t="shared" si="2"/>
        <v>-1</v>
      </c>
      <c r="M41" s="35">
        <f t="shared" si="3"/>
        <v>0</v>
      </c>
      <c r="N41" s="162">
        <v>2</v>
      </c>
    </row>
    <row r="42" spans="1:14" ht="14.25" x14ac:dyDescent="0.15">
      <c r="A42" s="181" t="s">
        <v>169</v>
      </c>
      <c r="B42" s="93">
        <v>1</v>
      </c>
      <c r="C42" s="72">
        <v>1</v>
      </c>
      <c r="D42" s="93">
        <v>1</v>
      </c>
      <c r="E42" s="72">
        <v>1</v>
      </c>
      <c r="F42" s="22">
        <f t="shared" si="6"/>
        <v>0</v>
      </c>
      <c r="G42" s="33">
        <f t="shared" si="6"/>
        <v>0</v>
      </c>
      <c r="H42" s="93">
        <v>1</v>
      </c>
      <c r="I42" s="72">
        <v>1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7.2992700729927003E-4</v>
      </c>
      <c r="N42" s="162">
        <v>2</v>
      </c>
    </row>
    <row r="43" spans="1:14" ht="14.25" x14ac:dyDescent="0.15">
      <c r="A43" s="179" t="s">
        <v>170</v>
      </c>
      <c r="B43" s="22"/>
      <c r="C43" s="72"/>
      <c r="D43" s="22"/>
      <c r="E43" s="72"/>
      <c r="F43" s="22">
        <f t="shared" si="6"/>
        <v>0</v>
      </c>
      <c r="G43" s="33">
        <f t="shared" si="6"/>
        <v>0</v>
      </c>
      <c r="H43" s="22"/>
      <c r="I43" s="72"/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171</v>
      </c>
      <c r="B44" s="22"/>
      <c r="C44" s="72"/>
      <c r="D44" s="22"/>
      <c r="E44" s="72"/>
      <c r="F44" s="77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1</v>
      </c>
    </row>
    <row r="45" spans="1:14" ht="14.25" x14ac:dyDescent="0.15">
      <c r="A45" s="179" t="s">
        <v>172</v>
      </c>
      <c r="B45" s="22">
        <v>25</v>
      </c>
      <c r="C45" s="72">
        <v>27</v>
      </c>
      <c r="D45" s="22">
        <v>24</v>
      </c>
      <c r="E45" s="72">
        <v>26</v>
      </c>
      <c r="F45" s="77">
        <f t="shared" si="6"/>
        <v>1</v>
      </c>
      <c r="G45" s="33">
        <f t="shared" si="6"/>
        <v>1</v>
      </c>
      <c r="H45" s="22">
        <v>21</v>
      </c>
      <c r="I45" s="72">
        <v>22</v>
      </c>
      <c r="J45" s="22">
        <f t="shared" si="5"/>
        <v>4</v>
      </c>
      <c r="K45" s="34">
        <f t="shared" si="5"/>
        <v>5</v>
      </c>
      <c r="L45" s="161">
        <f t="shared" si="2"/>
        <v>0.22727272727272727</v>
      </c>
      <c r="M45" s="35">
        <f t="shared" si="3"/>
        <v>1.9708029197080291E-2</v>
      </c>
      <c r="N45" s="162">
        <v>1</v>
      </c>
    </row>
    <row r="46" spans="1:14" ht="14.25" x14ac:dyDescent="0.15">
      <c r="A46" s="184" t="s">
        <v>173</v>
      </c>
      <c r="B46" s="22">
        <v>1</v>
      </c>
      <c r="C46" s="72">
        <v>1</v>
      </c>
      <c r="D46" s="22">
        <v>1</v>
      </c>
      <c r="E46" s="72">
        <v>1</v>
      </c>
      <c r="F46" s="79">
        <f t="shared" si="6"/>
        <v>0</v>
      </c>
      <c r="G46" s="30">
        <f t="shared" si="6"/>
        <v>0</v>
      </c>
      <c r="H46" s="22"/>
      <c r="I46" s="72"/>
      <c r="J46" s="22">
        <f t="shared" si="5"/>
        <v>1</v>
      </c>
      <c r="K46" s="34">
        <f t="shared" si="5"/>
        <v>1</v>
      </c>
      <c r="L46" s="161">
        <f t="shared" si="2"/>
        <v>0</v>
      </c>
      <c r="M46" s="35">
        <f t="shared" si="3"/>
        <v>7.2992700729927003E-4</v>
      </c>
      <c r="N46" s="162">
        <v>3</v>
      </c>
    </row>
    <row r="47" spans="1:14" ht="14.25" x14ac:dyDescent="0.15">
      <c r="A47" s="179" t="s">
        <v>174</v>
      </c>
      <c r="B47" s="22">
        <v>6</v>
      </c>
      <c r="C47" s="73">
        <v>6</v>
      </c>
      <c r="D47" s="22">
        <v>5</v>
      </c>
      <c r="E47" s="73">
        <v>5</v>
      </c>
      <c r="F47" s="77">
        <f t="shared" si="6"/>
        <v>1</v>
      </c>
      <c r="G47" s="33">
        <f t="shared" si="6"/>
        <v>1</v>
      </c>
      <c r="H47" s="22">
        <v>6</v>
      </c>
      <c r="I47" s="73">
        <v>6</v>
      </c>
      <c r="J47" s="21">
        <f t="shared" si="5"/>
        <v>0</v>
      </c>
      <c r="K47" s="34">
        <f t="shared" si="5"/>
        <v>0</v>
      </c>
      <c r="L47" s="161">
        <f t="shared" si="2"/>
        <v>0</v>
      </c>
      <c r="M47" s="35">
        <f t="shared" si="3"/>
        <v>4.3795620437956208E-3</v>
      </c>
      <c r="N47" s="162">
        <v>2</v>
      </c>
    </row>
    <row r="48" spans="1:14" ht="14.25" x14ac:dyDescent="0.15">
      <c r="A48" s="179" t="s">
        <v>175</v>
      </c>
      <c r="B48" s="22">
        <v>19</v>
      </c>
      <c r="C48" s="73">
        <v>26</v>
      </c>
      <c r="D48" s="22">
        <v>18</v>
      </c>
      <c r="E48" s="73">
        <v>25</v>
      </c>
      <c r="F48" s="77">
        <f t="shared" si="6"/>
        <v>1</v>
      </c>
      <c r="G48" s="33">
        <f t="shared" si="6"/>
        <v>1</v>
      </c>
      <c r="H48" s="185">
        <v>21</v>
      </c>
      <c r="I48" s="73">
        <v>27</v>
      </c>
      <c r="J48" s="21">
        <f t="shared" si="5"/>
        <v>-2</v>
      </c>
      <c r="K48" s="34">
        <f t="shared" si="5"/>
        <v>-1</v>
      </c>
      <c r="L48" s="161">
        <f t="shared" si="2"/>
        <v>-3.7037037037037035E-2</v>
      </c>
      <c r="M48" s="35">
        <f t="shared" si="3"/>
        <v>1.8978102189781021E-2</v>
      </c>
      <c r="N48" s="162">
        <v>4</v>
      </c>
    </row>
    <row r="49" spans="1:14" ht="14.25" x14ac:dyDescent="0.15">
      <c r="A49" s="179" t="s">
        <v>176</v>
      </c>
      <c r="B49" s="22"/>
      <c r="C49" s="73"/>
      <c r="D49" s="22"/>
      <c r="E49" s="73"/>
      <c r="F49" s="77">
        <f t="shared" si="6"/>
        <v>0</v>
      </c>
      <c r="G49" s="33">
        <f t="shared" si="6"/>
        <v>0</v>
      </c>
      <c r="H49" s="186"/>
      <c r="I49" s="73"/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3"/>
        <v>0</v>
      </c>
      <c r="N49" s="162">
        <v>2</v>
      </c>
    </row>
    <row r="50" spans="1:14" ht="14.25" x14ac:dyDescent="0.15">
      <c r="A50" s="176" t="s">
        <v>177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>
        <v>1</v>
      </c>
      <c r="I50" s="73">
        <v>1</v>
      </c>
      <c r="J50" s="21">
        <f t="shared" si="5"/>
        <v>-1</v>
      </c>
      <c r="K50" s="34">
        <f t="shared" si="5"/>
        <v>-1</v>
      </c>
      <c r="L50" s="161">
        <f t="shared" si="2"/>
        <v>-1</v>
      </c>
      <c r="M50" s="35">
        <f t="shared" si="3"/>
        <v>0</v>
      </c>
      <c r="N50" s="162">
        <v>1</v>
      </c>
    </row>
    <row r="51" spans="1:14" ht="14.25" x14ac:dyDescent="0.15">
      <c r="A51" s="179" t="s">
        <v>71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7.2992700729927003E-4</v>
      </c>
      <c r="N51" s="162">
        <v>5</v>
      </c>
    </row>
    <row r="52" spans="1:14" ht="14.25" x14ac:dyDescent="0.15">
      <c r="A52" s="179" t="s">
        <v>178</v>
      </c>
      <c r="B52" s="22">
        <v>136</v>
      </c>
      <c r="C52" s="73">
        <v>149</v>
      </c>
      <c r="D52" s="22">
        <v>119</v>
      </c>
      <c r="E52" s="73">
        <v>128</v>
      </c>
      <c r="F52" s="77">
        <f t="shared" si="6"/>
        <v>17</v>
      </c>
      <c r="G52" s="33">
        <f t="shared" si="6"/>
        <v>21</v>
      </c>
      <c r="H52" s="186">
        <v>119</v>
      </c>
      <c r="I52" s="73">
        <v>125</v>
      </c>
      <c r="J52" s="21">
        <f t="shared" si="5"/>
        <v>17</v>
      </c>
      <c r="K52" s="34">
        <f t="shared" si="5"/>
        <v>24</v>
      </c>
      <c r="L52" s="161">
        <f t="shared" si="2"/>
        <v>0.192</v>
      </c>
      <c r="M52" s="35">
        <f t="shared" si="3"/>
        <v>0.10875912408759124</v>
      </c>
      <c r="N52" s="187">
        <v>1</v>
      </c>
    </row>
    <row r="53" spans="1:14" ht="15" thickBot="1" x14ac:dyDescent="0.2">
      <c r="A53" s="188" t="s">
        <v>88</v>
      </c>
      <c r="B53" s="42">
        <v>1</v>
      </c>
      <c r="C53" s="189">
        <v>1</v>
      </c>
      <c r="D53" s="42">
        <v>1</v>
      </c>
      <c r="E53" s="189">
        <v>1</v>
      </c>
      <c r="F53" s="77">
        <f t="shared" si="6"/>
        <v>0</v>
      </c>
      <c r="G53" s="33">
        <f t="shared" si="6"/>
        <v>0</v>
      </c>
      <c r="H53" s="190">
        <v>1</v>
      </c>
      <c r="I53" s="189">
        <v>1</v>
      </c>
      <c r="J53" s="42">
        <f t="shared" si="5"/>
        <v>0</v>
      </c>
      <c r="K53" s="38">
        <f t="shared" si="5"/>
        <v>0</v>
      </c>
      <c r="L53" s="191">
        <f t="shared" si="2"/>
        <v>0</v>
      </c>
      <c r="M53" s="39">
        <f t="shared" si="3"/>
        <v>7.2992700729927003E-4</v>
      </c>
      <c r="N53" s="192">
        <v>0</v>
      </c>
    </row>
    <row r="54" spans="1:14" ht="15" thickBot="1" x14ac:dyDescent="0.2">
      <c r="A54" s="193" t="s">
        <v>53</v>
      </c>
      <c r="B54" s="43">
        <f>SUM(B4:B53)</f>
        <v>1111</v>
      </c>
      <c r="C54" s="75">
        <f>SUM(C4:C53)</f>
        <v>1370</v>
      </c>
      <c r="D54" s="43">
        <f>SUM(D4:D53)</f>
        <v>1088</v>
      </c>
      <c r="E54" s="75">
        <f>SUM(E4:E53)</f>
        <v>1335</v>
      </c>
      <c r="F54" s="44">
        <f t="shared" si="6"/>
        <v>23</v>
      </c>
      <c r="G54" s="146">
        <f t="shared" si="6"/>
        <v>35</v>
      </c>
      <c r="H54" s="43">
        <f>SUM(H4:H53)</f>
        <v>1054</v>
      </c>
      <c r="I54" s="75">
        <f>SUM(I4:I53)</f>
        <v>1287</v>
      </c>
      <c r="J54" s="44">
        <f t="shared" si="5"/>
        <v>57</v>
      </c>
      <c r="K54" s="45">
        <f t="shared" si="5"/>
        <v>83</v>
      </c>
      <c r="L54" s="194">
        <f t="shared" si="2"/>
        <v>6.4491064491064495E-2</v>
      </c>
      <c r="M54" s="195">
        <f t="shared" si="3"/>
        <v>1</v>
      </c>
      <c r="N54" s="7"/>
    </row>
    <row r="55" spans="1:14" x14ac:dyDescent="0.15">
      <c r="M55" s="196"/>
    </row>
  </sheetData>
  <mergeCells count="15">
    <mergeCell ref="AA2:AB2"/>
    <mergeCell ref="AC2:AD2"/>
    <mergeCell ref="AE2:AF2"/>
    <mergeCell ref="P2:P3"/>
    <mergeCell ref="Q2:R2"/>
    <mergeCell ref="S2:T2"/>
    <mergeCell ref="U2:V2"/>
    <mergeCell ref="W2:X2"/>
    <mergeCell ref="Y2:Z2"/>
    <mergeCell ref="I1:M1"/>
    <mergeCell ref="B2:C2"/>
    <mergeCell ref="D2:E2"/>
    <mergeCell ref="F2:G2"/>
    <mergeCell ref="H2:I2"/>
    <mergeCell ref="J2:K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08B70-9896-468A-AD7D-652B96257201}">
  <sheetPr>
    <pageSetUpPr fitToPage="1"/>
  </sheetPr>
  <dimension ref="A1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customWidth="1"/>
  </cols>
  <sheetData>
    <row r="1" spans="1:32" ht="15" thickBot="1" x14ac:dyDescent="0.2">
      <c r="A1" s="127"/>
      <c r="B1" s="1"/>
      <c r="C1" s="1"/>
      <c r="D1" s="1"/>
      <c r="G1" s="1"/>
      <c r="I1" s="375" t="s">
        <v>188</v>
      </c>
      <c r="J1" s="375"/>
      <c r="K1" s="375"/>
      <c r="L1" s="375"/>
      <c r="M1" s="375"/>
    </row>
    <row r="2" spans="1:32" ht="13.5" customHeight="1" x14ac:dyDescent="0.15">
      <c r="A2" s="149"/>
      <c r="B2" s="373">
        <v>45017</v>
      </c>
      <c r="C2" s="374"/>
      <c r="D2" s="373">
        <v>44986</v>
      </c>
      <c r="E2" s="374"/>
      <c r="F2" s="345" t="s">
        <v>3</v>
      </c>
      <c r="G2" s="346"/>
      <c r="H2" s="373">
        <v>44652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6"/>
    </row>
    <row r="3" spans="1:32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59" t="s">
        <v>23</v>
      </c>
    </row>
    <row r="4" spans="1:32" ht="14.25" x14ac:dyDescent="0.15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2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7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4" si="3">C4/$C$54</f>
        <v>7.4906367041198505E-4</v>
      </c>
      <c r="N4" s="162">
        <v>1</v>
      </c>
      <c r="P4" s="148" t="s">
        <v>25</v>
      </c>
      <c r="Q4" s="163">
        <v>18</v>
      </c>
      <c r="R4" s="163">
        <v>1071</v>
      </c>
      <c r="S4" s="164">
        <v>7</v>
      </c>
      <c r="T4" s="164">
        <v>13</v>
      </c>
      <c r="U4" s="163">
        <v>2</v>
      </c>
      <c r="V4" s="163">
        <v>2</v>
      </c>
      <c r="W4" s="164">
        <v>2</v>
      </c>
      <c r="X4" s="164">
        <v>26</v>
      </c>
      <c r="Y4" s="163">
        <v>6</v>
      </c>
      <c r="Z4" s="165">
        <v>218</v>
      </c>
      <c r="AA4" s="164">
        <v>2</v>
      </c>
      <c r="AB4" s="166">
        <v>4</v>
      </c>
      <c r="AC4" s="167">
        <f>Q4+S4+U4+W4+Y4+AA4</f>
        <v>37</v>
      </c>
      <c r="AD4" s="168">
        <f>R4+T4+V4+X4+Z4+AB4+1</f>
        <v>1335</v>
      </c>
      <c r="AE4" s="169">
        <v>658</v>
      </c>
      <c r="AF4" s="170">
        <v>677</v>
      </c>
    </row>
    <row r="5" spans="1:32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1.4981273408239701E-3</v>
      </c>
      <c r="N5" s="162">
        <v>5</v>
      </c>
      <c r="P5" s="172" t="s">
        <v>19</v>
      </c>
      <c r="Q5" s="59">
        <f>Q4/AC4</f>
        <v>0.48648648648648651</v>
      </c>
      <c r="R5" s="59">
        <f>R4/AD4</f>
        <v>0.80224719101123598</v>
      </c>
      <c r="S5" s="60">
        <f>S4/AC4</f>
        <v>0.1891891891891892</v>
      </c>
      <c r="T5" s="60">
        <f>T4/AD4</f>
        <v>9.7378277153558051E-3</v>
      </c>
      <c r="U5" s="59">
        <f>U4/AC4</f>
        <v>5.4054054054054057E-2</v>
      </c>
      <c r="V5" s="59">
        <f>V4/AD4</f>
        <v>1.4981273408239701E-3</v>
      </c>
      <c r="W5" s="60">
        <f>W4/AC4</f>
        <v>5.4054054054054057E-2</v>
      </c>
      <c r="X5" s="60">
        <f>X4/AD4</f>
        <v>1.947565543071161E-2</v>
      </c>
      <c r="Y5" s="59">
        <f>Y4/AC4</f>
        <v>0.16216216216216217</v>
      </c>
      <c r="Z5" s="59">
        <f>Z4/AD4</f>
        <v>0.16329588014981272</v>
      </c>
      <c r="AA5" s="60">
        <f>AA4/AC4</f>
        <v>5.4054054054054057E-2</v>
      </c>
      <c r="AB5" s="173">
        <f>AB4/AD4</f>
        <v>2.9962546816479402E-3</v>
      </c>
      <c r="AC5" s="174">
        <f>Q5+S5+U5+W5+Y5+AA5</f>
        <v>1</v>
      </c>
      <c r="AD5" s="175">
        <f>R5+T5+V5+X5+Z5+AB5</f>
        <v>0.99925093632958806</v>
      </c>
      <c r="AE5" s="63">
        <f>AE4/AD4</f>
        <v>0.49288389513108616</v>
      </c>
      <c r="AF5" s="64">
        <f>AF4/AD4</f>
        <v>0.5071161048689139</v>
      </c>
    </row>
    <row r="6" spans="1:32" ht="14.25" x14ac:dyDescent="0.15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2.2471910112359553E-3</v>
      </c>
      <c r="N6" s="162">
        <v>6</v>
      </c>
      <c r="P6" s="127"/>
      <c r="Q6" s="177"/>
      <c r="R6" s="178" t="s">
        <v>136</v>
      </c>
    </row>
    <row r="7" spans="1:32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1.4981273408239701E-3</v>
      </c>
      <c r="N7" s="162">
        <v>2</v>
      </c>
      <c r="Q7" s="177"/>
      <c r="R7" s="178" t="s">
        <v>116</v>
      </c>
    </row>
    <row r="8" spans="1:32" ht="14.25" x14ac:dyDescent="0.15">
      <c r="A8" s="179" t="s">
        <v>138</v>
      </c>
      <c r="B8" s="93">
        <v>122</v>
      </c>
      <c r="C8" s="73">
        <v>208</v>
      </c>
      <c r="D8" s="93">
        <v>119</v>
      </c>
      <c r="E8" s="73">
        <v>205</v>
      </c>
      <c r="F8" s="22">
        <f t="shared" si="0"/>
        <v>3</v>
      </c>
      <c r="G8" s="33">
        <f t="shared" si="0"/>
        <v>3</v>
      </c>
      <c r="H8" s="93">
        <v>104</v>
      </c>
      <c r="I8" s="73">
        <v>186</v>
      </c>
      <c r="J8" s="22">
        <f t="shared" si="1"/>
        <v>18</v>
      </c>
      <c r="K8" s="34">
        <f t="shared" si="1"/>
        <v>22</v>
      </c>
      <c r="L8" s="161">
        <f t="shared" si="2"/>
        <v>0.11827956989247312</v>
      </c>
      <c r="M8" s="35">
        <f t="shared" si="3"/>
        <v>0.15580524344569288</v>
      </c>
      <c r="N8" s="162">
        <v>5</v>
      </c>
      <c r="P8" s="127"/>
      <c r="Q8" s="177"/>
    </row>
    <row r="9" spans="1:32" ht="14.25" x14ac:dyDescent="0.15">
      <c r="A9" s="179" t="s">
        <v>139</v>
      </c>
      <c r="B9" s="22">
        <v>4</v>
      </c>
      <c r="C9" s="73">
        <v>4</v>
      </c>
      <c r="D9" s="22">
        <v>6</v>
      </c>
      <c r="E9" s="73">
        <v>6</v>
      </c>
      <c r="F9" s="22">
        <f t="shared" si="0"/>
        <v>-2</v>
      </c>
      <c r="G9" s="33">
        <f t="shared" si="0"/>
        <v>-2</v>
      </c>
      <c r="H9" s="22">
        <v>2</v>
      </c>
      <c r="I9" s="73">
        <v>2</v>
      </c>
      <c r="J9" s="22">
        <f t="shared" si="1"/>
        <v>2</v>
      </c>
      <c r="K9" s="34">
        <f t="shared" si="1"/>
        <v>2</v>
      </c>
      <c r="L9" s="161">
        <f t="shared" si="2"/>
        <v>1</v>
      </c>
      <c r="M9" s="35">
        <f t="shared" si="3"/>
        <v>2.9962546816479402E-3</v>
      </c>
      <c r="N9" s="162">
        <v>1</v>
      </c>
    </row>
    <row r="10" spans="1:32" ht="14.25" x14ac:dyDescent="0.15">
      <c r="A10" s="180" t="s">
        <v>140</v>
      </c>
      <c r="B10" s="93">
        <v>9</v>
      </c>
      <c r="C10" s="73">
        <v>23</v>
      </c>
      <c r="D10" s="93">
        <v>9</v>
      </c>
      <c r="E10" s="73">
        <v>23</v>
      </c>
      <c r="F10" s="22">
        <f t="shared" si="0"/>
        <v>0</v>
      </c>
      <c r="G10" s="33">
        <f t="shared" si="0"/>
        <v>0</v>
      </c>
      <c r="H10" s="93">
        <v>9</v>
      </c>
      <c r="I10" s="73">
        <v>19</v>
      </c>
      <c r="J10" s="22">
        <f t="shared" si="1"/>
        <v>0</v>
      </c>
      <c r="K10" s="34">
        <f t="shared" si="1"/>
        <v>4</v>
      </c>
      <c r="L10" s="161">
        <f t="shared" si="2"/>
        <v>0.21052631578947367</v>
      </c>
      <c r="M10" s="35">
        <f t="shared" si="3"/>
        <v>1.7228464419475654E-2</v>
      </c>
      <c r="N10" s="162">
        <v>1</v>
      </c>
    </row>
    <row r="11" spans="1:32" ht="14.25" x14ac:dyDescent="0.15">
      <c r="A11" s="179" t="s">
        <v>141</v>
      </c>
      <c r="B11" s="93">
        <v>1</v>
      </c>
      <c r="C11" s="73">
        <v>1</v>
      </c>
      <c r="D11" s="93">
        <v>1</v>
      </c>
      <c r="E11" s="73">
        <v>1</v>
      </c>
      <c r="F11" s="22">
        <f t="shared" si="0"/>
        <v>0</v>
      </c>
      <c r="G11" s="33">
        <f t="shared" si="0"/>
        <v>0</v>
      </c>
      <c r="H11" s="93">
        <v>1</v>
      </c>
      <c r="I11" s="73">
        <v>1</v>
      </c>
      <c r="J11" s="22">
        <f t="shared" si="1"/>
        <v>0</v>
      </c>
      <c r="K11" s="34">
        <f t="shared" si="1"/>
        <v>0</v>
      </c>
      <c r="L11" s="161">
        <f t="shared" si="2"/>
        <v>0</v>
      </c>
      <c r="M11" s="35">
        <f t="shared" si="3"/>
        <v>7.4906367041198505E-4</v>
      </c>
      <c r="N11" s="162">
        <v>1</v>
      </c>
    </row>
    <row r="12" spans="1:32" ht="14.25" x14ac:dyDescent="0.15">
      <c r="A12" s="179" t="s">
        <v>142</v>
      </c>
      <c r="B12" s="22"/>
      <c r="C12" s="73"/>
      <c r="D12" s="22">
        <v>1</v>
      </c>
      <c r="E12" s="73">
        <v>1</v>
      </c>
      <c r="F12" s="22">
        <f t="shared" si="0"/>
        <v>-1</v>
      </c>
      <c r="G12" s="36">
        <f t="shared" si="0"/>
        <v>-1</v>
      </c>
      <c r="H12" s="22">
        <v>1</v>
      </c>
      <c r="I12" s="73">
        <v>3</v>
      </c>
      <c r="J12" s="22">
        <f t="shared" si="1"/>
        <v>-1</v>
      </c>
      <c r="K12" s="34">
        <f t="shared" si="1"/>
        <v>-3</v>
      </c>
      <c r="L12" s="161">
        <f t="shared" si="2"/>
        <v>-1</v>
      </c>
      <c r="M12" s="35">
        <f t="shared" si="3"/>
        <v>0</v>
      </c>
      <c r="N12" s="162">
        <v>4</v>
      </c>
    </row>
    <row r="13" spans="1:32" ht="14.25" x14ac:dyDescent="0.15">
      <c r="A13" s="179" t="s">
        <v>143</v>
      </c>
      <c r="B13" s="22">
        <v>4</v>
      </c>
      <c r="C13" s="73">
        <v>6</v>
      </c>
      <c r="D13" s="22">
        <v>4</v>
      </c>
      <c r="E13" s="73">
        <v>6</v>
      </c>
      <c r="F13" s="22">
        <f t="shared" si="0"/>
        <v>0</v>
      </c>
      <c r="G13" s="33">
        <f t="shared" si="0"/>
        <v>0</v>
      </c>
      <c r="H13" s="22">
        <v>2</v>
      </c>
      <c r="I13" s="73">
        <v>4</v>
      </c>
      <c r="J13" s="22">
        <f t="shared" si="1"/>
        <v>2</v>
      </c>
      <c r="K13" s="34">
        <f t="shared" si="1"/>
        <v>2</v>
      </c>
      <c r="L13" s="161">
        <f t="shared" si="2"/>
        <v>0.5</v>
      </c>
      <c r="M13" s="35">
        <f t="shared" si="3"/>
        <v>4.4943820224719105E-3</v>
      </c>
      <c r="N13" s="162">
        <v>1</v>
      </c>
    </row>
    <row r="14" spans="1:32" ht="14.25" x14ac:dyDescent="0.15">
      <c r="A14" s="179" t="s">
        <v>144</v>
      </c>
      <c r="B14" s="93">
        <v>192</v>
      </c>
      <c r="C14" s="73">
        <v>231</v>
      </c>
      <c r="D14" s="93">
        <v>181</v>
      </c>
      <c r="E14" s="73">
        <v>225</v>
      </c>
      <c r="F14" s="22">
        <f t="shared" si="0"/>
        <v>11</v>
      </c>
      <c r="G14" s="33">
        <f t="shared" si="0"/>
        <v>6</v>
      </c>
      <c r="H14" s="93">
        <v>183</v>
      </c>
      <c r="I14" s="73">
        <v>225</v>
      </c>
      <c r="J14" s="22">
        <f t="shared" si="1"/>
        <v>9</v>
      </c>
      <c r="K14" s="34">
        <f t="shared" si="1"/>
        <v>6</v>
      </c>
      <c r="L14" s="161">
        <f t="shared" si="2"/>
        <v>2.6666666666666668E-2</v>
      </c>
      <c r="M14" s="35">
        <f t="shared" si="3"/>
        <v>0.17303370786516853</v>
      </c>
      <c r="N14" s="162">
        <v>1</v>
      </c>
    </row>
    <row r="15" spans="1:32" ht="14.25" x14ac:dyDescent="0.15">
      <c r="A15" s="179" t="s">
        <v>73</v>
      </c>
      <c r="B15" s="93">
        <v>105</v>
      </c>
      <c r="C15" s="73">
        <v>109</v>
      </c>
      <c r="D15" s="93">
        <v>118</v>
      </c>
      <c r="E15" s="73">
        <v>122</v>
      </c>
      <c r="F15" s="22">
        <f t="shared" si="0"/>
        <v>-13</v>
      </c>
      <c r="G15" s="33">
        <f t="shared" si="0"/>
        <v>-13</v>
      </c>
      <c r="H15" s="93">
        <v>124</v>
      </c>
      <c r="I15" s="73">
        <v>128</v>
      </c>
      <c r="J15" s="22">
        <f t="shared" si="1"/>
        <v>-19</v>
      </c>
      <c r="K15" s="34">
        <f t="shared" si="1"/>
        <v>-19</v>
      </c>
      <c r="L15" s="161">
        <f t="shared" si="2"/>
        <v>-0.1484375</v>
      </c>
      <c r="M15" s="35">
        <f t="shared" si="3"/>
        <v>8.1647940074906361E-2</v>
      </c>
      <c r="N15" s="162">
        <v>1</v>
      </c>
    </row>
    <row r="16" spans="1:32" ht="14.25" x14ac:dyDescent="0.15">
      <c r="A16" s="179" t="s">
        <v>145</v>
      </c>
      <c r="B16" s="93"/>
      <c r="C16" s="73"/>
      <c r="D16" s="93"/>
      <c r="E16" s="73"/>
      <c r="F16" s="22">
        <f t="shared" si="0"/>
        <v>0</v>
      </c>
      <c r="G16" s="33">
        <f t="shared" si="0"/>
        <v>0</v>
      </c>
      <c r="H16" s="93"/>
      <c r="I16" s="73"/>
      <c r="J16" s="22">
        <f t="shared" si="1"/>
        <v>0</v>
      </c>
      <c r="K16" s="34">
        <f t="shared" si="1"/>
        <v>0</v>
      </c>
      <c r="L16" s="161">
        <f t="shared" si="2"/>
        <v>0</v>
      </c>
      <c r="M16" s="35">
        <f t="shared" si="3"/>
        <v>0</v>
      </c>
      <c r="N16" s="162">
        <v>5</v>
      </c>
    </row>
    <row r="17" spans="1:14" ht="14.25" x14ac:dyDescent="0.15">
      <c r="A17" s="181" t="s">
        <v>146</v>
      </c>
      <c r="B17" s="93">
        <v>1</v>
      </c>
      <c r="C17" s="73">
        <v>1</v>
      </c>
      <c r="D17" s="93">
        <v>1</v>
      </c>
      <c r="E17" s="73">
        <v>1</v>
      </c>
      <c r="F17" s="22">
        <f t="shared" si="0"/>
        <v>0</v>
      </c>
      <c r="G17" s="33">
        <f t="shared" si="0"/>
        <v>0</v>
      </c>
      <c r="H17" s="93">
        <v>1</v>
      </c>
      <c r="I17" s="73">
        <v>1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7.4906367041198505E-4</v>
      </c>
      <c r="N17" s="162">
        <v>2</v>
      </c>
    </row>
    <row r="18" spans="1:14" ht="14.25" x14ac:dyDescent="0.15">
      <c r="A18" s="179" t="s">
        <v>147</v>
      </c>
      <c r="B18" s="93">
        <v>2</v>
      </c>
      <c r="C18" s="109">
        <v>2</v>
      </c>
      <c r="D18" s="93">
        <v>2</v>
      </c>
      <c r="E18" s="109">
        <v>2</v>
      </c>
      <c r="F18" s="93">
        <f t="shared" si="0"/>
        <v>0</v>
      </c>
      <c r="G18" s="105">
        <f t="shared" si="0"/>
        <v>0</v>
      </c>
      <c r="H18" s="93">
        <v>2</v>
      </c>
      <c r="I18" s="109">
        <v>2</v>
      </c>
      <c r="J18" s="93">
        <v>0</v>
      </c>
      <c r="K18" s="106">
        <v>0</v>
      </c>
      <c r="L18" s="161">
        <f t="shared" si="2"/>
        <v>0</v>
      </c>
      <c r="M18" s="108">
        <f t="shared" si="3"/>
        <v>1.4981273408239701E-3</v>
      </c>
      <c r="N18" s="162">
        <v>2</v>
      </c>
    </row>
    <row r="19" spans="1:14" ht="14.25" x14ac:dyDescent="0.15">
      <c r="A19" s="179" t="s">
        <v>148</v>
      </c>
      <c r="B19" s="93"/>
      <c r="C19" s="73"/>
      <c r="D19" s="93"/>
      <c r="E19" s="73"/>
      <c r="F19" s="22">
        <f t="shared" si="0"/>
        <v>0</v>
      </c>
      <c r="G19" s="33">
        <f t="shared" si="0"/>
        <v>0</v>
      </c>
      <c r="H19" s="93"/>
      <c r="I19" s="73"/>
      <c r="J19" s="22">
        <f t="shared" ref="J19:K29" si="4">B19-H19</f>
        <v>0</v>
      </c>
      <c r="K19" s="34">
        <f t="shared" si="4"/>
        <v>0</v>
      </c>
      <c r="L19" s="161">
        <f t="shared" si="2"/>
        <v>0</v>
      </c>
      <c r="M19" s="35">
        <f t="shared" si="3"/>
        <v>0</v>
      </c>
      <c r="N19" s="162">
        <v>2</v>
      </c>
    </row>
    <row r="20" spans="1:14" ht="14.25" x14ac:dyDescent="0.15">
      <c r="A20" s="179" t="s">
        <v>149</v>
      </c>
      <c r="B20" s="93">
        <v>1</v>
      </c>
      <c r="C20" s="73">
        <v>1</v>
      </c>
      <c r="D20" s="93">
        <v>1</v>
      </c>
      <c r="E20" s="73">
        <v>1</v>
      </c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si="4"/>
        <v>0</v>
      </c>
      <c r="K20" s="34">
        <f t="shared" si="4"/>
        <v>0</v>
      </c>
      <c r="L20" s="161">
        <f t="shared" si="2"/>
        <v>0</v>
      </c>
      <c r="M20" s="35">
        <f t="shared" si="3"/>
        <v>7.4906367041198505E-4</v>
      </c>
      <c r="N20" s="162">
        <v>3</v>
      </c>
    </row>
    <row r="21" spans="1:14" ht="14.25" x14ac:dyDescent="0.15">
      <c r="A21" s="179" t="s">
        <v>150</v>
      </c>
      <c r="B21" s="93">
        <v>8</v>
      </c>
      <c r="C21" s="73">
        <v>8</v>
      </c>
      <c r="D21" s="93">
        <v>8</v>
      </c>
      <c r="E21" s="73">
        <v>8</v>
      </c>
      <c r="F21" s="37">
        <f t="shared" si="0"/>
        <v>0</v>
      </c>
      <c r="G21" s="33">
        <f t="shared" si="0"/>
        <v>0</v>
      </c>
      <c r="H21" s="93">
        <v>7</v>
      </c>
      <c r="I21" s="73">
        <v>8</v>
      </c>
      <c r="J21" s="37">
        <f t="shared" si="4"/>
        <v>1</v>
      </c>
      <c r="K21" s="38">
        <f t="shared" si="4"/>
        <v>0</v>
      </c>
      <c r="L21" s="161">
        <f t="shared" si="2"/>
        <v>0</v>
      </c>
      <c r="M21" s="39">
        <f t="shared" si="3"/>
        <v>5.9925093632958804E-3</v>
      </c>
      <c r="N21" s="162">
        <v>1</v>
      </c>
    </row>
    <row r="22" spans="1:14" ht="14.25" x14ac:dyDescent="0.15">
      <c r="A22" s="181" t="s">
        <v>151</v>
      </c>
      <c r="B22" s="22">
        <v>49</v>
      </c>
      <c r="C22" s="73">
        <v>49</v>
      </c>
      <c r="D22" s="22">
        <v>47</v>
      </c>
      <c r="E22" s="73">
        <v>47</v>
      </c>
      <c r="F22" s="37">
        <f t="shared" si="0"/>
        <v>2</v>
      </c>
      <c r="G22" s="40">
        <f t="shared" si="0"/>
        <v>2</v>
      </c>
      <c r="H22" s="22">
        <v>29</v>
      </c>
      <c r="I22" s="73">
        <v>29</v>
      </c>
      <c r="J22" s="37">
        <f t="shared" si="4"/>
        <v>20</v>
      </c>
      <c r="K22" s="38">
        <f t="shared" si="4"/>
        <v>20</v>
      </c>
      <c r="L22" s="161">
        <f t="shared" si="2"/>
        <v>0.68965517241379315</v>
      </c>
      <c r="M22" s="39">
        <f t="shared" si="3"/>
        <v>3.6704119850187268E-2</v>
      </c>
      <c r="N22" s="162">
        <v>1</v>
      </c>
    </row>
    <row r="23" spans="1:14" ht="14.25" x14ac:dyDescent="0.15">
      <c r="A23" s="179" t="s">
        <v>152</v>
      </c>
      <c r="B23" s="22">
        <v>1</v>
      </c>
      <c r="C23" s="73">
        <v>1</v>
      </c>
      <c r="D23" s="22">
        <v>1</v>
      </c>
      <c r="E23" s="73">
        <v>1</v>
      </c>
      <c r="F23" s="22">
        <f t="shared" si="0"/>
        <v>0</v>
      </c>
      <c r="G23" s="33">
        <f t="shared" si="0"/>
        <v>0</v>
      </c>
      <c r="H23" s="22">
        <v>1</v>
      </c>
      <c r="I23" s="73">
        <v>1</v>
      </c>
      <c r="J23" s="22">
        <f t="shared" si="4"/>
        <v>0</v>
      </c>
      <c r="K23" s="34">
        <f t="shared" si="4"/>
        <v>0</v>
      </c>
      <c r="L23" s="161">
        <f t="shared" si="2"/>
        <v>0</v>
      </c>
      <c r="M23" s="35">
        <f t="shared" si="3"/>
        <v>7.4906367041198505E-4</v>
      </c>
      <c r="N23" s="162">
        <v>1</v>
      </c>
    </row>
    <row r="24" spans="1:14" ht="14.25" x14ac:dyDescent="0.15">
      <c r="A24" s="179" t="s">
        <v>153</v>
      </c>
      <c r="B24" s="93"/>
      <c r="C24" s="73"/>
      <c r="D24" s="93"/>
      <c r="E24" s="73"/>
      <c r="F24" s="22">
        <f t="shared" si="0"/>
        <v>0</v>
      </c>
      <c r="G24" s="33">
        <f t="shared" si="0"/>
        <v>0</v>
      </c>
      <c r="H24" s="93"/>
      <c r="I24" s="73"/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0</v>
      </c>
      <c r="N24" s="162">
        <v>2</v>
      </c>
    </row>
    <row r="25" spans="1:14" ht="14.25" x14ac:dyDescent="0.15">
      <c r="A25" s="179" t="s">
        <v>68</v>
      </c>
      <c r="B25" s="93">
        <v>1</v>
      </c>
      <c r="C25" s="73">
        <v>1</v>
      </c>
      <c r="D25" s="93">
        <v>1</v>
      </c>
      <c r="E25" s="73">
        <v>1</v>
      </c>
      <c r="F25" s="22">
        <f t="shared" si="0"/>
        <v>0</v>
      </c>
      <c r="G25" s="33">
        <f t="shared" si="0"/>
        <v>0</v>
      </c>
      <c r="H25" s="93">
        <v>1</v>
      </c>
      <c r="I25" s="73">
        <v>1</v>
      </c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7.4906367041198505E-4</v>
      </c>
      <c r="N25" s="162">
        <v>4</v>
      </c>
    </row>
    <row r="26" spans="1:14" ht="14.25" x14ac:dyDescent="0.15">
      <c r="A26" s="179" t="s">
        <v>154</v>
      </c>
      <c r="B26" s="22">
        <v>6</v>
      </c>
      <c r="C26" s="73">
        <v>6</v>
      </c>
      <c r="D26" s="22">
        <v>6</v>
      </c>
      <c r="E26" s="73">
        <v>6</v>
      </c>
      <c r="F26" s="22">
        <f t="shared" si="0"/>
        <v>0</v>
      </c>
      <c r="G26" s="33">
        <f t="shared" si="0"/>
        <v>0</v>
      </c>
      <c r="H26" s="22">
        <v>7</v>
      </c>
      <c r="I26" s="73">
        <v>7</v>
      </c>
      <c r="J26" s="22">
        <f t="shared" si="4"/>
        <v>-1</v>
      </c>
      <c r="K26" s="34">
        <f t="shared" si="4"/>
        <v>-1</v>
      </c>
      <c r="L26" s="161">
        <f t="shared" si="2"/>
        <v>-0.14285714285714285</v>
      </c>
      <c r="M26" s="35">
        <f t="shared" si="3"/>
        <v>4.4943820224719105E-3</v>
      </c>
      <c r="N26" s="162">
        <v>1</v>
      </c>
    </row>
    <row r="27" spans="1:14" ht="14.25" x14ac:dyDescent="0.15">
      <c r="A27" s="179" t="s">
        <v>155</v>
      </c>
      <c r="B27" s="93">
        <v>105</v>
      </c>
      <c r="C27" s="109">
        <v>116</v>
      </c>
      <c r="D27" s="93">
        <v>102</v>
      </c>
      <c r="E27" s="109">
        <v>112</v>
      </c>
      <c r="F27" s="93">
        <f t="shared" si="0"/>
        <v>3</v>
      </c>
      <c r="G27" s="105">
        <f t="shared" si="0"/>
        <v>4</v>
      </c>
      <c r="H27" s="93">
        <v>100</v>
      </c>
      <c r="I27" s="109">
        <v>110</v>
      </c>
      <c r="J27" s="93">
        <f t="shared" si="4"/>
        <v>5</v>
      </c>
      <c r="K27" s="106">
        <f t="shared" si="4"/>
        <v>6</v>
      </c>
      <c r="L27" s="161">
        <f t="shared" si="2"/>
        <v>5.4545454545454543E-2</v>
      </c>
      <c r="M27" s="108">
        <f t="shared" si="3"/>
        <v>8.6891385767790263E-2</v>
      </c>
      <c r="N27" s="162">
        <v>1</v>
      </c>
    </row>
    <row r="28" spans="1:14" ht="14.25" x14ac:dyDescent="0.15">
      <c r="A28" s="179" t="s">
        <v>156</v>
      </c>
      <c r="B28" s="22">
        <v>5</v>
      </c>
      <c r="C28" s="73">
        <v>5</v>
      </c>
      <c r="D28" s="22">
        <v>5</v>
      </c>
      <c r="E28" s="73">
        <v>5</v>
      </c>
      <c r="F28" s="22">
        <f t="shared" si="0"/>
        <v>0</v>
      </c>
      <c r="G28" s="33">
        <f t="shared" si="0"/>
        <v>0</v>
      </c>
      <c r="H28" s="22">
        <v>5</v>
      </c>
      <c r="I28" s="73">
        <v>5</v>
      </c>
      <c r="J28" s="22">
        <f t="shared" si="4"/>
        <v>0</v>
      </c>
      <c r="K28" s="34">
        <f t="shared" si="4"/>
        <v>0</v>
      </c>
      <c r="L28" s="161">
        <f t="shared" si="2"/>
        <v>0</v>
      </c>
      <c r="M28" s="35">
        <f t="shared" si="3"/>
        <v>3.7453183520599251E-3</v>
      </c>
      <c r="N28" s="162">
        <v>1</v>
      </c>
    </row>
    <row r="29" spans="1:14" ht="14.25" x14ac:dyDescent="0.15">
      <c r="A29" s="179" t="s">
        <v>157</v>
      </c>
      <c r="B29" s="22">
        <v>2</v>
      </c>
      <c r="C29" s="73">
        <v>2</v>
      </c>
      <c r="D29" s="22">
        <v>2</v>
      </c>
      <c r="E29" s="73">
        <v>2</v>
      </c>
      <c r="F29" s="22">
        <f t="shared" si="0"/>
        <v>0</v>
      </c>
      <c r="G29" s="33">
        <f t="shared" si="0"/>
        <v>0</v>
      </c>
      <c r="H29" s="22"/>
      <c r="I29" s="73"/>
      <c r="J29" s="22">
        <f t="shared" si="4"/>
        <v>2</v>
      </c>
      <c r="K29" s="34">
        <f t="shared" si="4"/>
        <v>2</v>
      </c>
      <c r="L29" s="161">
        <f t="shared" si="2"/>
        <v>0</v>
      </c>
      <c r="M29" s="35">
        <f t="shared" si="3"/>
        <v>1.4981273408239701E-3</v>
      </c>
      <c r="N29" s="162">
        <v>5</v>
      </c>
    </row>
    <row r="30" spans="1:14" ht="14.25" x14ac:dyDescent="0.15">
      <c r="A30" s="179" t="s">
        <v>158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37">
        <v>0</v>
      </c>
      <c r="K30" s="38">
        <v>0</v>
      </c>
      <c r="L30" s="161">
        <f t="shared" si="2"/>
        <v>0</v>
      </c>
      <c r="M30" s="39">
        <f t="shared" si="3"/>
        <v>0</v>
      </c>
      <c r="N30" s="162">
        <v>1</v>
      </c>
    </row>
    <row r="31" spans="1:14" ht="14.25" x14ac:dyDescent="0.15">
      <c r="A31" s="179" t="s">
        <v>159</v>
      </c>
      <c r="B31" s="93">
        <v>5</v>
      </c>
      <c r="C31" s="73">
        <v>13</v>
      </c>
      <c r="D31" s="93">
        <v>5</v>
      </c>
      <c r="E31" s="73">
        <v>12</v>
      </c>
      <c r="F31" s="22">
        <f t="shared" si="0"/>
        <v>0</v>
      </c>
      <c r="G31" s="33">
        <f t="shared" si="0"/>
        <v>1</v>
      </c>
      <c r="H31" s="93">
        <v>4</v>
      </c>
      <c r="I31" s="73">
        <v>11</v>
      </c>
      <c r="J31" s="22">
        <f t="shared" ref="J31:K54" si="5">B31-H31</f>
        <v>1</v>
      </c>
      <c r="K31" s="34">
        <f t="shared" si="5"/>
        <v>2</v>
      </c>
      <c r="L31" s="161">
        <f t="shared" si="2"/>
        <v>0.18181818181818182</v>
      </c>
      <c r="M31" s="35">
        <f t="shared" si="3"/>
        <v>9.7378277153558051E-3</v>
      </c>
      <c r="N31" s="162">
        <v>1</v>
      </c>
    </row>
    <row r="32" spans="1:14" ht="14.25" x14ac:dyDescent="0.15">
      <c r="A32" s="180" t="s">
        <v>160</v>
      </c>
      <c r="B32" s="93">
        <v>1</v>
      </c>
      <c r="C32" s="73">
        <v>1</v>
      </c>
      <c r="D32" s="93">
        <v>1</v>
      </c>
      <c r="E32" s="73">
        <v>1</v>
      </c>
      <c r="F32" s="22">
        <f t="shared" si="0"/>
        <v>0</v>
      </c>
      <c r="G32" s="41">
        <f t="shared" si="0"/>
        <v>0</v>
      </c>
      <c r="H32" s="93">
        <v>1</v>
      </c>
      <c r="I32" s="73">
        <v>1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7.4906367041198505E-4</v>
      </c>
      <c r="N32" s="162">
        <v>6</v>
      </c>
    </row>
    <row r="33" spans="1:14" ht="14.25" x14ac:dyDescent="0.15">
      <c r="A33" s="181" t="s">
        <v>161</v>
      </c>
      <c r="B33" s="93"/>
      <c r="C33" s="73"/>
      <c r="D33" s="93"/>
      <c r="E33" s="73"/>
      <c r="F33" s="22">
        <f t="shared" ref="F33:G54" si="6">B33-D33</f>
        <v>0</v>
      </c>
      <c r="G33" s="36">
        <f t="shared" si="6"/>
        <v>0</v>
      </c>
      <c r="H33" s="93"/>
      <c r="I33" s="73"/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0</v>
      </c>
      <c r="N33" s="162">
        <v>5</v>
      </c>
    </row>
    <row r="34" spans="1:14" ht="14.25" x14ac:dyDescent="0.15">
      <c r="A34" s="179" t="s">
        <v>162</v>
      </c>
      <c r="B34" s="93">
        <v>21</v>
      </c>
      <c r="C34" s="73">
        <v>31</v>
      </c>
      <c r="D34" s="93">
        <v>21</v>
      </c>
      <c r="E34" s="73">
        <v>31</v>
      </c>
      <c r="F34" s="22">
        <f t="shared" si="6"/>
        <v>0</v>
      </c>
      <c r="G34" s="36">
        <f t="shared" si="6"/>
        <v>0</v>
      </c>
      <c r="H34" s="93">
        <v>17</v>
      </c>
      <c r="I34" s="73">
        <v>24</v>
      </c>
      <c r="J34" s="22">
        <f t="shared" si="5"/>
        <v>4</v>
      </c>
      <c r="K34" s="34">
        <f t="shared" si="5"/>
        <v>7</v>
      </c>
      <c r="L34" s="161">
        <f t="shared" si="2"/>
        <v>0.29166666666666669</v>
      </c>
      <c r="M34" s="35">
        <f t="shared" si="3"/>
        <v>2.3220973782771534E-2</v>
      </c>
      <c r="N34" s="162">
        <v>1</v>
      </c>
    </row>
    <row r="35" spans="1:14" ht="14.25" x14ac:dyDescent="0.15">
      <c r="A35" s="179" t="s">
        <v>163</v>
      </c>
      <c r="B35" s="93"/>
      <c r="C35" s="73">
        <v>4</v>
      </c>
      <c r="D35" s="93">
        <v>0</v>
      </c>
      <c r="E35" s="73">
        <v>4</v>
      </c>
      <c r="F35" s="22">
        <f t="shared" si="6"/>
        <v>0</v>
      </c>
      <c r="G35" s="36">
        <f t="shared" si="6"/>
        <v>0</v>
      </c>
      <c r="H35" s="93"/>
      <c r="I35" s="73">
        <v>4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2.9962546816479402E-3</v>
      </c>
      <c r="N35" s="162">
        <v>5</v>
      </c>
    </row>
    <row r="36" spans="1:14" ht="14.25" x14ac:dyDescent="0.15">
      <c r="A36" s="179" t="s">
        <v>164</v>
      </c>
      <c r="B36" s="22">
        <v>1</v>
      </c>
      <c r="C36" s="73">
        <v>1</v>
      </c>
      <c r="D36" s="22">
        <v>1</v>
      </c>
      <c r="E36" s="73">
        <v>1</v>
      </c>
      <c r="F36" s="22">
        <f t="shared" si="6"/>
        <v>0</v>
      </c>
      <c r="G36" s="36">
        <f t="shared" si="6"/>
        <v>0</v>
      </c>
      <c r="H36" s="22">
        <v>1</v>
      </c>
      <c r="I36" s="73">
        <v>1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7.4906367041198505E-4</v>
      </c>
      <c r="N36" s="162">
        <v>5</v>
      </c>
    </row>
    <row r="37" spans="1:14" ht="14.25" x14ac:dyDescent="0.15">
      <c r="A37" s="182" t="s">
        <v>165</v>
      </c>
      <c r="B37" s="93">
        <v>263</v>
      </c>
      <c r="C37" s="72">
        <v>313</v>
      </c>
      <c r="D37" s="93">
        <v>265</v>
      </c>
      <c r="E37" s="72">
        <v>316</v>
      </c>
      <c r="F37" s="22">
        <f t="shared" si="6"/>
        <v>-2</v>
      </c>
      <c r="G37" s="36">
        <f t="shared" si="6"/>
        <v>-3</v>
      </c>
      <c r="H37" s="93">
        <v>256</v>
      </c>
      <c r="I37" s="72">
        <v>303</v>
      </c>
      <c r="J37" s="22">
        <f t="shared" si="5"/>
        <v>7</v>
      </c>
      <c r="K37" s="34">
        <f t="shared" si="5"/>
        <v>10</v>
      </c>
      <c r="L37" s="161">
        <f t="shared" si="2"/>
        <v>3.3003300330033E-2</v>
      </c>
      <c r="M37" s="35">
        <f t="shared" si="3"/>
        <v>0.23445692883895131</v>
      </c>
      <c r="N37" s="162">
        <v>1</v>
      </c>
    </row>
    <row r="38" spans="1:14" ht="14.25" x14ac:dyDescent="0.15">
      <c r="A38" s="179" t="s">
        <v>166</v>
      </c>
      <c r="B38" s="22"/>
      <c r="C38" s="73"/>
      <c r="D38" s="22"/>
      <c r="E38" s="73"/>
      <c r="F38" s="22">
        <f t="shared" si="6"/>
        <v>0</v>
      </c>
      <c r="G38" s="36">
        <f t="shared" si="6"/>
        <v>0</v>
      </c>
      <c r="H38" s="22"/>
      <c r="I38" s="73"/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0</v>
      </c>
      <c r="N38" s="162">
        <v>2</v>
      </c>
    </row>
    <row r="39" spans="1:14" ht="14.25" x14ac:dyDescent="0.15">
      <c r="A39" s="183" t="s">
        <v>167</v>
      </c>
      <c r="B39" s="93">
        <v>1</v>
      </c>
      <c r="C39" s="73">
        <v>1</v>
      </c>
      <c r="D39" s="93">
        <v>1</v>
      </c>
      <c r="E39" s="73">
        <v>1</v>
      </c>
      <c r="F39" s="22">
        <f t="shared" si="6"/>
        <v>0</v>
      </c>
      <c r="G39" s="36">
        <f t="shared" si="6"/>
        <v>0</v>
      </c>
      <c r="H39" s="93">
        <v>1</v>
      </c>
      <c r="I39" s="73">
        <v>1</v>
      </c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7.4906367041198505E-4</v>
      </c>
      <c r="N39" s="162">
        <v>2</v>
      </c>
    </row>
    <row r="40" spans="1:14" ht="14.25" x14ac:dyDescent="0.15">
      <c r="A40" s="183" t="s">
        <v>168</v>
      </c>
      <c r="B40" s="93"/>
      <c r="C40" s="73"/>
      <c r="D40" s="93"/>
      <c r="E40" s="73"/>
      <c r="F40" s="22">
        <f t="shared" si="6"/>
        <v>0</v>
      </c>
      <c r="G40" s="36">
        <f t="shared" si="6"/>
        <v>0</v>
      </c>
      <c r="H40" s="93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72</v>
      </c>
      <c r="B41" s="22">
        <v>1</v>
      </c>
      <c r="C41" s="73">
        <v>1</v>
      </c>
      <c r="D41" s="22">
        <v>1</v>
      </c>
      <c r="E41" s="73">
        <v>1</v>
      </c>
      <c r="F41" s="22">
        <f t="shared" si="6"/>
        <v>0</v>
      </c>
      <c r="G41" s="36">
        <f t="shared" si="6"/>
        <v>0</v>
      </c>
      <c r="H41" s="22">
        <v>1</v>
      </c>
      <c r="I41" s="73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7.4906367041198505E-4</v>
      </c>
      <c r="N41" s="162">
        <v>2</v>
      </c>
    </row>
    <row r="42" spans="1:14" ht="14.25" x14ac:dyDescent="0.15">
      <c r="A42" s="181" t="s">
        <v>169</v>
      </c>
      <c r="B42" s="93">
        <v>1</v>
      </c>
      <c r="C42" s="72">
        <v>1</v>
      </c>
      <c r="D42" s="93">
        <v>1</v>
      </c>
      <c r="E42" s="72">
        <v>1</v>
      </c>
      <c r="F42" s="22">
        <f t="shared" si="6"/>
        <v>0</v>
      </c>
      <c r="G42" s="33">
        <f t="shared" si="6"/>
        <v>0</v>
      </c>
      <c r="H42" s="93">
        <v>1</v>
      </c>
      <c r="I42" s="72">
        <v>1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7.4906367041198505E-4</v>
      </c>
      <c r="N42" s="162">
        <v>2</v>
      </c>
    </row>
    <row r="43" spans="1:14" ht="14.25" x14ac:dyDescent="0.15">
      <c r="A43" s="179" t="s">
        <v>170</v>
      </c>
      <c r="B43" s="22"/>
      <c r="C43" s="72"/>
      <c r="D43" s="22"/>
      <c r="E43" s="72"/>
      <c r="F43" s="22">
        <f t="shared" si="6"/>
        <v>0</v>
      </c>
      <c r="G43" s="33">
        <f t="shared" si="6"/>
        <v>0</v>
      </c>
      <c r="H43" s="22"/>
      <c r="I43" s="72"/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171</v>
      </c>
      <c r="B44" s="22"/>
      <c r="C44" s="72"/>
      <c r="D44" s="22"/>
      <c r="E44" s="72"/>
      <c r="F44" s="77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1</v>
      </c>
    </row>
    <row r="45" spans="1:14" ht="14.25" x14ac:dyDescent="0.15">
      <c r="A45" s="179" t="s">
        <v>172</v>
      </c>
      <c r="B45" s="22">
        <v>24</v>
      </c>
      <c r="C45" s="72">
        <v>26</v>
      </c>
      <c r="D45" s="22">
        <v>23</v>
      </c>
      <c r="E45" s="72">
        <v>24</v>
      </c>
      <c r="F45" s="77">
        <f t="shared" si="6"/>
        <v>1</v>
      </c>
      <c r="G45" s="33">
        <f t="shared" si="6"/>
        <v>2</v>
      </c>
      <c r="H45" s="22">
        <v>20</v>
      </c>
      <c r="I45" s="72">
        <v>21</v>
      </c>
      <c r="J45" s="22">
        <f t="shared" si="5"/>
        <v>4</v>
      </c>
      <c r="K45" s="34">
        <f t="shared" si="5"/>
        <v>5</v>
      </c>
      <c r="L45" s="161">
        <f t="shared" si="2"/>
        <v>0.23809523809523808</v>
      </c>
      <c r="M45" s="35">
        <f t="shared" si="3"/>
        <v>1.947565543071161E-2</v>
      </c>
      <c r="N45" s="162">
        <v>1</v>
      </c>
    </row>
    <row r="46" spans="1:14" ht="14.25" x14ac:dyDescent="0.15">
      <c r="A46" s="184" t="s">
        <v>173</v>
      </c>
      <c r="B46" s="22">
        <v>1</v>
      </c>
      <c r="C46" s="72">
        <v>1</v>
      </c>
      <c r="D46" s="22"/>
      <c r="E46" s="72"/>
      <c r="F46" s="79">
        <f t="shared" si="6"/>
        <v>1</v>
      </c>
      <c r="G46" s="30">
        <f t="shared" si="6"/>
        <v>1</v>
      </c>
      <c r="H46" s="22"/>
      <c r="I46" s="72"/>
      <c r="J46" s="22">
        <f t="shared" si="5"/>
        <v>1</v>
      </c>
      <c r="K46" s="34">
        <f t="shared" si="5"/>
        <v>1</v>
      </c>
      <c r="L46" s="161">
        <f t="shared" si="2"/>
        <v>0</v>
      </c>
      <c r="M46" s="35">
        <f t="shared" si="3"/>
        <v>7.4906367041198505E-4</v>
      </c>
      <c r="N46" s="162">
        <v>3</v>
      </c>
    </row>
    <row r="47" spans="1:14" ht="14.25" x14ac:dyDescent="0.15">
      <c r="A47" s="179" t="s">
        <v>174</v>
      </c>
      <c r="B47" s="22">
        <v>5</v>
      </c>
      <c r="C47" s="73">
        <v>5</v>
      </c>
      <c r="D47" s="22">
        <v>6</v>
      </c>
      <c r="E47" s="73">
        <v>6</v>
      </c>
      <c r="F47" s="77">
        <f t="shared" si="6"/>
        <v>-1</v>
      </c>
      <c r="G47" s="33">
        <f t="shared" si="6"/>
        <v>-1</v>
      </c>
      <c r="H47" s="22">
        <v>6</v>
      </c>
      <c r="I47" s="73">
        <v>6</v>
      </c>
      <c r="J47" s="21">
        <f t="shared" si="5"/>
        <v>-1</v>
      </c>
      <c r="K47" s="34">
        <f t="shared" si="5"/>
        <v>-1</v>
      </c>
      <c r="L47" s="161">
        <f t="shared" si="2"/>
        <v>-0.16666666666666666</v>
      </c>
      <c r="M47" s="35">
        <f t="shared" si="3"/>
        <v>3.7453183520599251E-3</v>
      </c>
      <c r="N47" s="162">
        <v>2</v>
      </c>
    </row>
    <row r="48" spans="1:14" ht="14.25" x14ac:dyDescent="0.15">
      <c r="A48" s="179" t="s">
        <v>175</v>
      </c>
      <c r="B48" s="22">
        <v>18</v>
      </c>
      <c r="C48" s="73">
        <v>25</v>
      </c>
      <c r="D48" s="22">
        <v>20</v>
      </c>
      <c r="E48" s="73">
        <v>26</v>
      </c>
      <c r="F48" s="77">
        <f t="shared" si="6"/>
        <v>-2</v>
      </c>
      <c r="G48" s="33">
        <f t="shared" si="6"/>
        <v>-1</v>
      </c>
      <c r="H48" s="185">
        <v>22</v>
      </c>
      <c r="I48" s="73">
        <v>28</v>
      </c>
      <c r="J48" s="21">
        <f t="shared" si="5"/>
        <v>-4</v>
      </c>
      <c r="K48" s="34">
        <f t="shared" si="5"/>
        <v>-3</v>
      </c>
      <c r="L48" s="161">
        <f t="shared" si="2"/>
        <v>-0.10714285714285714</v>
      </c>
      <c r="M48" s="35">
        <f t="shared" si="3"/>
        <v>1.8726591760299626E-2</v>
      </c>
      <c r="N48" s="162">
        <v>4</v>
      </c>
    </row>
    <row r="49" spans="1:14" ht="14.25" x14ac:dyDescent="0.15">
      <c r="A49" s="179" t="s">
        <v>176</v>
      </c>
      <c r="B49" s="22"/>
      <c r="C49" s="73"/>
      <c r="D49" s="22"/>
      <c r="E49" s="73"/>
      <c r="F49" s="77">
        <f t="shared" si="6"/>
        <v>0</v>
      </c>
      <c r="G49" s="33">
        <f t="shared" si="6"/>
        <v>0</v>
      </c>
      <c r="H49" s="186"/>
      <c r="I49" s="73"/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3"/>
        <v>0</v>
      </c>
      <c r="N49" s="162">
        <v>2</v>
      </c>
    </row>
    <row r="50" spans="1:14" ht="14.25" x14ac:dyDescent="0.15">
      <c r="A50" s="176" t="s">
        <v>177</v>
      </c>
      <c r="B50" s="22"/>
      <c r="C50" s="73"/>
      <c r="D50" s="22">
        <v>1</v>
      </c>
      <c r="E50" s="73">
        <v>1</v>
      </c>
      <c r="F50" s="77">
        <f t="shared" si="6"/>
        <v>-1</v>
      </c>
      <c r="G50" s="33">
        <f t="shared" si="6"/>
        <v>-1</v>
      </c>
      <c r="H50" s="186">
        <v>1</v>
      </c>
      <c r="I50" s="73">
        <v>1</v>
      </c>
      <c r="J50" s="21">
        <f t="shared" si="5"/>
        <v>-1</v>
      </c>
      <c r="K50" s="34">
        <f t="shared" si="5"/>
        <v>-1</v>
      </c>
      <c r="L50" s="161">
        <f t="shared" si="2"/>
        <v>-1</v>
      </c>
      <c r="M50" s="35">
        <f t="shared" si="3"/>
        <v>0</v>
      </c>
      <c r="N50" s="162">
        <v>1</v>
      </c>
    </row>
    <row r="51" spans="1:14" ht="14.25" x14ac:dyDescent="0.15">
      <c r="A51" s="179" t="s">
        <v>71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7.4906367041198505E-4</v>
      </c>
      <c r="N51" s="162">
        <v>5</v>
      </c>
    </row>
    <row r="52" spans="1:14" ht="14.25" x14ac:dyDescent="0.15">
      <c r="A52" s="179" t="s">
        <v>178</v>
      </c>
      <c r="B52" s="22">
        <v>119</v>
      </c>
      <c r="C52" s="73">
        <v>128</v>
      </c>
      <c r="D52" s="22">
        <v>115</v>
      </c>
      <c r="E52" s="73">
        <v>123</v>
      </c>
      <c r="F52" s="77">
        <f t="shared" si="6"/>
        <v>4</v>
      </c>
      <c r="G52" s="33">
        <f t="shared" si="6"/>
        <v>5</v>
      </c>
      <c r="H52" s="186">
        <v>111</v>
      </c>
      <c r="I52" s="73">
        <v>117</v>
      </c>
      <c r="J52" s="21">
        <f t="shared" si="5"/>
        <v>8</v>
      </c>
      <c r="K52" s="34">
        <f t="shared" si="5"/>
        <v>11</v>
      </c>
      <c r="L52" s="161">
        <f t="shared" si="2"/>
        <v>9.4017094017094016E-2</v>
      </c>
      <c r="M52" s="35">
        <f t="shared" si="3"/>
        <v>9.5880149812734086E-2</v>
      </c>
      <c r="N52" s="187">
        <v>1</v>
      </c>
    </row>
    <row r="53" spans="1:14" ht="15" thickBot="1" x14ac:dyDescent="0.2">
      <c r="A53" s="188" t="s">
        <v>88</v>
      </c>
      <c r="B53" s="42">
        <v>1</v>
      </c>
      <c r="C53" s="189">
        <v>1</v>
      </c>
      <c r="D53" s="42">
        <v>1</v>
      </c>
      <c r="E53" s="189">
        <v>1</v>
      </c>
      <c r="F53" s="77">
        <f t="shared" si="6"/>
        <v>0</v>
      </c>
      <c r="G53" s="33">
        <f t="shared" si="6"/>
        <v>0</v>
      </c>
      <c r="H53" s="190">
        <v>1</v>
      </c>
      <c r="I53" s="189">
        <v>1</v>
      </c>
      <c r="J53" s="42">
        <f t="shared" si="5"/>
        <v>0</v>
      </c>
      <c r="K53" s="38">
        <f t="shared" si="5"/>
        <v>0</v>
      </c>
      <c r="L53" s="191">
        <f t="shared" si="2"/>
        <v>0</v>
      </c>
      <c r="M53" s="39">
        <f t="shared" si="3"/>
        <v>7.4906367041198505E-4</v>
      </c>
      <c r="N53" s="192">
        <v>0</v>
      </c>
    </row>
    <row r="54" spans="1:14" ht="15" thickBot="1" x14ac:dyDescent="0.2">
      <c r="A54" s="193" t="s">
        <v>53</v>
      </c>
      <c r="B54" s="43">
        <f>SUM(B4:B53)</f>
        <v>1088</v>
      </c>
      <c r="C54" s="75">
        <f>SUM(C4:C53)</f>
        <v>1335</v>
      </c>
      <c r="D54" s="43">
        <f>SUM(D4:D53)</f>
        <v>1085</v>
      </c>
      <c r="E54" s="75">
        <f>SUM(E4:E53)</f>
        <v>1333</v>
      </c>
      <c r="F54" s="44">
        <f t="shared" si="6"/>
        <v>3</v>
      </c>
      <c r="G54" s="146">
        <f t="shared" si="6"/>
        <v>2</v>
      </c>
      <c r="H54" s="43">
        <f>SUM(H4:H53)</f>
        <v>1031</v>
      </c>
      <c r="I54" s="75">
        <f>SUM(I4:I53)</f>
        <v>1263</v>
      </c>
      <c r="J54" s="44">
        <f t="shared" si="5"/>
        <v>57</v>
      </c>
      <c r="K54" s="45">
        <f t="shared" si="5"/>
        <v>72</v>
      </c>
      <c r="L54" s="194">
        <f t="shared" si="2"/>
        <v>5.7007125890736345E-2</v>
      </c>
      <c r="M54" s="195">
        <f t="shared" si="3"/>
        <v>1</v>
      </c>
      <c r="N54" s="7"/>
    </row>
    <row r="55" spans="1:14" x14ac:dyDescent="0.15">
      <c r="M55" s="196"/>
    </row>
  </sheetData>
  <mergeCells count="15">
    <mergeCell ref="I1:M1"/>
    <mergeCell ref="B2:C2"/>
    <mergeCell ref="D2:E2"/>
    <mergeCell ref="F2:G2"/>
    <mergeCell ref="H2:I2"/>
    <mergeCell ref="J2:K2"/>
    <mergeCell ref="AA2:AB2"/>
    <mergeCell ref="AC2:AD2"/>
    <mergeCell ref="AE2:AF2"/>
    <mergeCell ref="P2:P3"/>
    <mergeCell ref="Q2:R2"/>
    <mergeCell ref="S2:T2"/>
    <mergeCell ref="U2:V2"/>
    <mergeCell ref="W2:X2"/>
    <mergeCell ref="Y2:Z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3BCC5-6B7B-46FA-BE09-4BFA091CF978}">
  <sheetPr>
    <pageSetUpPr fitToPage="1"/>
  </sheetPr>
  <dimension ref="A1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7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customWidth="1"/>
  </cols>
  <sheetData>
    <row r="1" spans="1:32" ht="15" thickBot="1" x14ac:dyDescent="0.2">
      <c r="A1" s="127"/>
      <c r="B1" s="1"/>
      <c r="C1" s="1"/>
      <c r="D1" s="1"/>
      <c r="G1" s="1"/>
      <c r="I1" s="375" t="s">
        <v>187</v>
      </c>
      <c r="J1" s="375"/>
      <c r="K1" s="375"/>
      <c r="L1" s="375"/>
      <c r="M1" s="375"/>
    </row>
    <row r="2" spans="1:32" ht="14.25" x14ac:dyDescent="0.15">
      <c r="A2" s="149"/>
      <c r="B2" s="373">
        <v>44986</v>
      </c>
      <c r="C2" s="374"/>
      <c r="D2" s="373">
        <v>44958</v>
      </c>
      <c r="E2" s="374"/>
      <c r="F2" s="345" t="s">
        <v>3</v>
      </c>
      <c r="G2" s="346"/>
      <c r="H2" s="373">
        <v>44621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6"/>
    </row>
    <row r="3" spans="1:32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59" t="s">
        <v>23</v>
      </c>
    </row>
    <row r="4" spans="1:32" ht="14.25" x14ac:dyDescent="0.15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2" si="0">B4-D4</f>
        <v>0</v>
      </c>
      <c r="G4" s="26">
        <f t="shared" si="0"/>
        <v>0</v>
      </c>
      <c r="H4" s="125">
        <v>1</v>
      </c>
      <c r="I4" s="76">
        <v>1</v>
      </c>
      <c r="J4" s="27">
        <f t="shared" ref="J4:K17" si="1">B4-H4</f>
        <v>0</v>
      </c>
      <c r="K4" s="28">
        <f t="shared" si="1"/>
        <v>0</v>
      </c>
      <c r="L4" s="161">
        <f t="shared" ref="L4:L54" si="2">IF(ISERROR(K4/I4),0,K4/I4)</f>
        <v>0</v>
      </c>
      <c r="M4" s="29">
        <f t="shared" ref="M4:M54" si="3">C4/$C$54</f>
        <v>7.501875468867217E-4</v>
      </c>
      <c r="N4" s="162">
        <v>1</v>
      </c>
      <c r="P4" s="148" t="s">
        <v>25</v>
      </c>
      <c r="Q4" s="163">
        <v>19</v>
      </c>
      <c r="R4" s="163">
        <v>1070</v>
      </c>
      <c r="S4" s="164">
        <v>7</v>
      </c>
      <c r="T4" s="164">
        <v>14</v>
      </c>
      <c r="U4" s="163">
        <v>1</v>
      </c>
      <c r="V4" s="163">
        <v>1</v>
      </c>
      <c r="W4" s="164">
        <v>3</v>
      </c>
      <c r="X4" s="164">
        <v>28</v>
      </c>
      <c r="Y4" s="163">
        <v>6</v>
      </c>
      <c r="Z4" s="165">
        <v>215</v>
      </c>
      <c r="AA4" s="164">
        <v>2</v>
      </c>
      <c r="AB4" s="166">
        <v>4</v>
      </c>
      <c r="AC4" s="167">
        <f>Q4+S4+U4+W4+Y4+AA4</f>
        <v>38</v>
      </c>
      <c r="AD4" s="168">
        <f>R4+T4+V4+X4+Z4+AB4+1</f>
        <v>1333</v>
      </c>
      <c r="AE4" s="169">
        <v>654</v>
      </c>
      <c r="AF4" s="170">
        <v>679</v>
      </c>
    </row>
    <row r="5" spans="1:32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1.5003750937734434E-3</v>
      </c>
      <c r="N5" s="162">
        <v>5</v>
      </c>
      <c r="P5" s="172" t="s">
        <v>19</v>
      </c>
      <c r="Q5" s="59">
        <f>Q4/AC4</f>
        <v>0.5</v>
      </c>
      <c r="R5" s="59">
        <f>R4/AD4</f>
        <v>0.80270067516879218</v>
      </c>
      <c r="S5" s="60">
        <f>S4/AC4</f>
        <v>0.18421052631578946</v>
      </c>
      <c r="T5" s="60">
        <f>T4/AD4</f>
        <v>1.0502625656414103E-2</v>
      </c>
      <c r="U5" s="59">
        <f>U4/AC4</f>
        <v>2.6315789473684209E-2</v>
      </c>
      <c r="V5" s="59">
        <f>V4/AD4</f>
        <v>7.501875468867217E-4</v>
      </c>
      <c r="W5" s="60">
        <f>W4/AC4</f>
        <v>7.8947368421052627E-2</v>
      </c>
      <c r="X5" s="60">
        <f>X4/AD4</f>
        <v>2.1005251312828207E-2</v>
      </c>
      <c r="Y5" s="59">
        <f>Y4/AC4</f>
        <v>0.15789473684210525</v>
      </c>
      <c r="Z5" s="59">
        <f>Z4/AD4</f>
        <v>0.16129032258064516</v>
      </c>
      <c r="AA5" s="60">
        <f>AA4/AC4</f>
        <v>5.2631578947368418E-2</v>
      </c>
      <c r="AB5" s="173">
        <f>AB4/AD4</f>
        <v>3.0007501875468868E-3</v>
      </c>
      <c r="AC5" s="174">
        <f>Q5+S5+U5+W5+Y5+AA5</f>
        <v>1</v>
      </c>
      <c r="AD5" s="175">
        <f>R5+T5+V5+X5+Z5+AB5</f>
        <v>0.99924981245311317</v>
      </c>
      <c r="AE5" s="63">
        <f>AE4/AD4</f>
        <v>0.490622655663916</v>
      </c>
      <c r="AF5" s="64">
        <f>AF4/AD4</f>
        <v>0.50937734433608406</v>
      </c>
    </row>
    <row r="6" spans="1:32" ht="14.25" x14ac:dyDescent="0.15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2.2505626406601649E-3</v>
      </c>
      <c r="N6" s="162">
        <v>6</v>
      </c>
      <c r="P6" s="127"/>
      <c r="Q6" s="177"/>
      <c r="R6" s="178" t="s">
        <v>136</v>
      </c>
    </row>
    <row r="7" spans="1:32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1.5003750937734434E-3</v>
      </c>
      <c r="N7" s="162">
        <v>2</v>
      </c>
      <c r="Q7" s="177"/>
      <c r="R7" s="178" t="s">
        <v>116</v>
      </c>
    </row>
    <row r="8" spans="1:32" ht="14.25" x14ac:dyDescent="0.15">
      <c r="A8" s="179" t="s">
        <v>138</v>
      </c>
      <c r="B8" s="93">
        <v>119</v>
      </c>
      <c r="C8" s="73">
        <v>205</v>
      </c>
      <c r="D8" s="93">
        <v>118</v>
      </c>
      <c r="E8" s="73">
        <v>203</v>
      </c>
      <c r="F8" s="22">
        <f t="shared" si="0"/>
        <v>1</v>
      </c>
      <c r="G8" s="33">
        <f t="shared" si="0"/>
        <v>2</v>
      </c>
      <c r="H8" s="93">
        <v>104</v>
      </c>
      <c r="I8" s="73">
        <v>181</v>
      </c>
      <c r="J8" s="22">
        <f t="shared" si="1"/>
        <v>15</v>
      </c>
      <c r="K8" s="34">
        <f t="shared" si="1"/>
        <v>24</v>
      </c>
      <c r="L8" s="161">
        <f t="shared" si="2"/>
        <v>0.13259668508287292</v>
      </c>
      <c r="M8" s="35">
        <f t="shared" si="3"/>
        <v>0.15378844711177794</v>
      </c>
      <c r="N8" s="162">
        <v>5</v>
      </c>
      <c r="P8" s="127"/>
      <c r="Q8" s="177"/>
    </row>
    <row r="9" spans="1:32" ht="14.25" x14ac:dyDescent="0.15">
      <c r="A9" s="179" t="s">
        <v>139</v>
      </c>
      <c r="B9" s="22">
        <v>6</v>
      </c>
      <c r="C9" s="73">
        <v>6</v>
      </c>
      <c r="D9" s="22">
        <v>6</v>
      </c>
      <c r="E9" s="73">
        <v>6</v>
      </c>
      <c r="F9" s="22">
        <f t="shared" si="0"/>
        <v>0</v>
      </c>
      <c r="G9" s="33">
        <f t="shared" si="0"/>
        <v>0</v>
      </c>
      <c r="H9" s="22">
        <v>1</v>
      </c>
      <c r="I9" s="73">
        <v>1</v>
      </c>
      <c r="J9" s="22">
        <f t="shared" si="1"/>
        <v>5</v>
      </c>
      <c r="K9" s="34">
        <f t="shared" si="1"/>
        <v>5</v>
      </c>
      <c r="L9" s="161">
        <f t="shared" si="2"/>
        <v>5</v>
      </c>
      <c r="M9" s="35">
        <f t="shared" si="3"/>
        <v>4.5011252813203298E-3</v>
      </c>
      <c r="N9" s="162">
        <v>1</v>
      </c>
    </row>
    <row r="10" spans="1:32" ht="14.25" x14ac:dyDescent="0.15">
      <c r="A10" s="180" t="s">
        <v>140</v>
      </c>
      <c r="B10" s="93">
        <v>9</v>
      </c>
      <c r="C10" s="73">
        <v>23</v>
      </c>
      <c r="D10" s="93">
        <v>10</v>
      </c>
      <c r="E10" s="73">
        <v>22</v>
      </c>
      <c r="F10" s="22">
        <f t="shared" si="0"/>
        <v>-1</v>
      </c>
      <c r="G10" s="33">
        <f t="shared" si="0"/>
        <v>1</v>
      </c>
      <c r="H10" s="93">
        <v>9</v>
      </c>
      <c r="I10" s="73">
        <v>19</v>
      </c>
      <c r="J10" s="22">
        <f t="shared" si="1"/>
        <v>0</v>
      </c>
      <c r="K10" s="34">
        <f t="shared" si="1"/>
        <v>4</v>
      </c>
      <c r="L10" s="161">
        <f t="shared" si="2"/>
        <v>0.21052631578947367</v>
      </c>
      <c r="M10" s="35">
        <f t="shared" si="3"/>
        <v>1.72543135783946E-2</v>
      </c>
      <c r="N10" s="162">
        <v>1</v>
      </c>
    </row>
    <row r="11" spans="1:32" ht="14.25" x14ac:dyDescent="0.15">
      <c r="A11" s="179" t="s">
        <v>141</v>
      </c>
      <c r="B11" s="93">
        <v>1</v>
      </c>
      <c r="C11" s="73">
        <v>1</v>
      </c>
      <c r="D11" s="93">
        <v>1</v>
      </c>
      <c r="E11" s="73">
        <v>1</v>
      </c>
      <c r="F11" s="22">
        <f t="shared" si="0"/>
        <v>0</v>
      </c>
      <c r="G11" s="33">
        <f t="shared" si="0"/>
        <v>0</v>
      </c>
      <c r="H11" s="93"/>
      <c r="I11" s="73"/>
      <c r="J11" s="22">
        <f t="shared" si="1"/>
        <v>1</v>
      </c>
      <c r="K11" s="34">
        <f t="shared" si="1"/>
        <v>1</v>
      </c>
      <c r="L11" s="161">
        <f t="shared" si="2"/>
        <v>0</v>
      </c>
      <c r="M11" s="35">
        <f t="shared" si="3"/>
        <v>7.501875468867217E-4</v>
      </c>
      <c r="N11" s="162">
        <v>1</v>
      </c>
    </row>
    <row r="12" spans="1:32" ht="14.25" x14ac:dyDescent="0.15">
      <c r="A12" s="179" t="s">
        <v>142</v>
      </c>
      <c r="B12" s="22">
        <v>1</v>
      </c>
      <c r="C12" s="73">
        <v>1</v>
      </c>
      <c r="D12" s="22">
        <v>2</v>
      </c>
      <c r="E12" s="73">
        <v>2</v>
      </c>
      <c r="F12" s="22">
        <f t="shared" si="0"/>
        <v>-1</v>
      </c>
      <c r="G12" s="36">
        <f t="shared" si="0"/>
        <v>-1</v>
      </c>
      <c r="H12" s="22">
        <v>1</v>
      </c>
      <c r="I12" s="73">
        <v>3</v>
      </c>
      <c r="J12" s="22">
        <f t="shared" si="1"/>
        <v>0</v>
      </c>
      <c r="K12" s="34">
        <f t="shared" si="1"/>
        <v>-2</v>
      </c>
      <c r="L12" s="161">
        <f t="shared" si="2"/>
        <v>-0.66666666666666663</v>
      </c>
      <c r="M12" s="35">
        <f t="shared" si="3"/>
        <v>7.501875468867217E-4</v>
      </c>
      <c r="N12" s="162">
        <v>4</v>
      </c>
    </row>
    <row r="13" spans="1:32" ht="14.25" x14ac:dyDescent="0.15">
      <c r="A13" s="179" t="s">
        <v>143</v>
      </c>
      <c r="B13" s="22">
        <v>4</v>
      </c>
      <c r="C13" s="73">
        <v>6</v>
      </c>
      <c r="D13" s="22">
        <v>4</v>
      </c>
      <c r="E13" s="73">
        <v>6</v>
      </c>
      <c r="F13" s="22">
        <f t="shared" si="0"/>
        <v>0</v>
      </c>
      <c r="G13" s="33">
        <f t="shared" si="0"/>
        <v>0</v>
      </c>
      <c r="H13" s="22">
        <v>2</v>
      </c>
      <c r="I13" s="73">
        <v>4</v>
      </c>
      <c r="J13" s="22">
        <f t="shared" si="1"/>
        <v>2</v>
      </c>
      <c r="K13" s="34">
        <f t="shared" si="1"/>
        <v>2</v>
      </c>
      <c r="L13" s="161">
        <f t="shared" si="2"/>
        <v>0.5</v>
      </c>
      <c r="M13" s="35">
        <f t="shared" si="3"/>
        <v>4.5011252813203298E-3</v>
      </c>
      <c r="N13" s="162">
        <v>1</v>
      </c>
    </row>
    <row r="14" spans="1:32" ht="14.25" x14ac:dyDescent="0.15">
      <c r="A14" s="179" t="s">
        <v>144</v>
      </c>
      <c r="B14" s="93">
        <v>181</v>
      </c>
      <c r="C14" s="73">
        <v>225</v>
      </c>
      <c r="D14" s="93">
        <v>188</v>
      </c>
      <c r="E14" s="73">
        <v>233</v>
      </c>
      <c r="F14" s="22">
        <f t="shared" si="0"/>
        <v>-7</v>
      </c>
      <c r="G14" s="33">
        <f t="shared" si="0"/>
        <v>-8</v>
      </c>
      <c r="H14" s="93">
        <v>175</v>
      </c>
      <c r="I14" s="73">
        <v>216</v>
      </c>
      <c r="J14" s="22">
        <f t="shared" si="1"/>
        <v>6</v>
      </c>
      <c r="K14" s="34">
        <f t="shared" si="1"/>
        <v>9</v>
      </c>
      <c r="L14" s="161">
        <f t="shared" si="2"/>
        <v>4.1666666666666664E-2</v>
      </c>
      <c r="M14" s="35">
        <f t="shared" si="3"/>
        <v>0.16879219804951237</v>
      </c>
      <c r="N14" s="162">
        <v>1</v>
      </c>
    </row>
    <row r="15" spans="1:32" ht="14.25" x14ac:dyDescent="0.15">
      <c r="A15" s="179" t="s">
        <v>73</v>
      </c>
      <c r="B15" s="93">
        <v>118</v>
      </c>
      <c r="C15" s="73">
        <v>122</v>
      </c>
      <c r="D15" s="93">
        <v>118</v>
      </c>
      <c r="E15" s="73">
        <v>122</v>
      </c>
      <c r="F15" s="22">
        <f t="shared" si="0"/>
        <v>0</v>
      </c>
      <c r="G15" s="33">
        <f t="shared" si="0"/>
        <v>0</v>
      </c>
      <c r="H15" s="93">
        <v>125</v>
      </c>
      <c r="I15" s="73">
        <v>128</v>
      </c>
      <c r="J15" s="22">
        <f t="shared" si="1"/>
        <v>-7</v>
      </c>
      <c r="K15" s="34">
        <f t="shared" si="1"/>
        <v>-6</v>
      </c>
      <c r="L15" s="161">
        <f t="shared" si="2"/>
        <v>-4.6875E-2</v>
      </c>
      <c r="M15" s="35">
        <f t="shared" si="3"/>
        <v>9.1522880720180042E-2</v>
      </c>
      <c r="N15" s="162">
        <v>1</v>
      </c>
    </row>
    <row r="16" spans="1:32" ht="14.25" x14ac:dyDescent="0.15">
      <c r="A16" s="179" t="s">
        <v>145</v>
      </c>
      <c r="B16" s="93"/>
      <c r="C16" s="73"/>
      <c r="D16" s="93"/>
      <c r="E16" s="73"/>
      <c r="F16" s="22">
        <f t="shared" si="0"/>
        <v>0</v>
      </c>
      <c r="G16" s="33">
        <f t="shared" si="0"/>
        <v>0</v>
      </c>
      <c r="H16" s="93"/>
      <c r="I16" s="73"/>
      <c r="J16" s="22">
        <f t="shared" si="1"/>
        <v>0</v>
      </c>
      <c r="K16" s="34">
        <f t="shared" si="1"/>
        <v>0</v>
      </c>
      <c r="L16" s="161">
        <f t="shared" si="2"/>
        <v>0</v>
      </c>
      <c r="M16" s="35">
        <f t="shared" si="3"/>
        <v>0</v>
      </c>
      <c r="N16" s="162">
        <v>5</v>
      </c>
    </row>
    <row r="17" spans="1:14" ht="14.25" x14ac:dyDescent="0.15">
      <c r="A17" s="181" t="s">
        <v>146</v>
      </c>
      <c r="B17" s="93">
        <v>1</v>
      </c>
      <c r="C17" s="73">
        <v>1</v>
      </c>
      <c r="D17" s="93">
        <v>1</v>
      </c>
      <c r="E17" s="73">
        <v>1</v>
      </c>
      <c r="F17" s="22">
        <f t="shared" si="0"/>
        <v>0</v>
      </c>
      <c r="G17" s="33">
        <f t="shared" si="0"/>
        <v>0</v>
      </c>
      <c r="H17" s="93">
        <v>1</v>
      </c>
      <c r="I17" s="73">
        <v>1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7.501875468867217E-4</v>
      </c>
      <c r="N17" s="162">
        <v>2</v>
      </c>
    </row>
    <row r="18" spans="1:14" ht="14.25" x14ac:dyDescent="0.15">
      <c r="A18" s="179" t="s">
        <v>147</v>
      </c>
      <c r="B18" s="93">
        <v>2</v>
      </c>
      <c r="C18" s="109">
        <v>2</v>
      </c>
      <c r="D18" s="93">
        <v>2</v>
      </c>
      <c r="E18" s="109">
        <v>2</v>
      </c>
      <c r="F18" s="93">
        <f t="shared" si="0"/>
        <v>0</v>
      </c>
      <c r="G18" s="105">
        <f t="shared" si="0"/>
        <v>0</v>
      </c>
      <c r="H18" s="93">
        <v>2</v>
      </c>
      <c r="I18" s="109">
        <v>2</v>
      </c>
      <c r="J18" s="93">
        <v>0</v>
      </c>
      <c r="K18" s="106">
        <v>0</v>
      </c>
      <c r="L18" s="161">
        <f t="shared" si="2"/>
        <v>0</v>
      </c>
      <c r="M18" s="108">
        <f t="shared" si="3"/>
        <v>1.5003750937734434E-3</v>
      </c>
      <c r="N18" s="162">
        <v>2</v>
      </c>
    </row>
    <row r="19" spans="1:14" ht="14.25" x14ac:dyDescent="0.15">
      <c r="A19" s="179" t="s">
        <v>148</v>
      </c>
      <c r="B19" s="93"/>
      <c r="C19" s="73"/>
      <c r="D19" s="93"/>
      <c r="E19" s="73"/>
      <c r="F19" s="22">
        <f t="shared" si="0"/>
        <v>0</v>
      </c>
      <c r="G19" s="33">
        <f t="shared" si="0"/>
        <v>0</v>
      </c>
      <c r="H19" s="93">
        <v>1</v>
      </c>
      <c r="I19" s="73">
        <v>1</v>
      </c>
      <c r="J19" s="22">
        <f t="shared" ref="J19:K29" si="4">B19-H19</f>
        <v>-1</v>
      </c>
      <c r="K19" s="34">
        <f t="shared" si="4"/>
        <v>-1</v>
      </c>
      <c r="L19" s="161">
        <f t="shared" si="2"/>
        <v>-1</v>
      </c>
      <c r="M19" s="35">
        <f t="shared" si="3"/>
        <v>0</v>
      </c>
      <c r="N19" s="162">
        <v>2</v>
      </c>
    </row>
    <row r="20" spans="1:14" ht="14.25" x14ac:dyDescent="0.15">
      <c r="A20" s="179" t="s">
        <v>149</v>
      </c>
      <c r="B20" s="93">
        <v>1</v>
      </c>
      <c r="C20" s="73">
        <v>1</v>
      </c>
      <c r="D20" s="93">
        <v>1</v>
      </c>
      <c r="E20" s="73">
        <v>1</v>
      </c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si="4"/>
        <v>0</v>
      </c>
      <c r="K20" s="34">
        <f t="shared" si="4"/>
        <v>0</v>
      </c>
      <c r="L20" s="161">
        <f t="shared" si="2"/>
        <v>0</v>
      </c>
      <c r="M20" s="35">
        <f t="shared" si="3"/>
        <v>7.501875468867217E-4</v>
      </c>
      <c r="N20" s="162">
        <v>3</v>
      </c>
    </row>
    <row r="21" spans="1:14" ht="14.25" x14ac:dyDescent="0.15">
      <c r="A21" s="179" t="s">
        <v>150</v>
      </c>
      <c r="B21" s="93">
        <v>8</v>
      </c>
      <c r="C21" s="73">
        <v>8</v>
      </c>
      <c r="D21" s="93">
        <v>8</v>
      </c>
      <c r="E21" s="73">
        <v>8</v>
      </c>
      <c r="F21" s="37">
        <f t="shared" si="0"/>
        <v>0</v>
      </c>
      <c r="G21" s="33">
        <f t="shared" si="0"/>
        <v>0</v>
      </c>
      <c r="H21" s="93">
        <v>7</v>
      </c>
      <c r="I21" s="73">
        <v>8</v>
      </c>
      <c r="J21" s="37">
        <f t="shared" si="4"/>
        <v>1</v>
      </c>
      <c r="K21" s="38">
        <f t="shared" si="4"/>
        <v>0</v>
      </c>
      <c r="L21" s="161">
        <f t="shared" si="2"/>
        <v>0</v>
      </c>
      <c r="M21" s="39">
        <f t="shared" si="3"/>
        <v>6.0015003750937736E-3</v>
      </c>
      <c r="N21" s="162">
        <v>1</v>
      </c>
    </row>
    <row r="22" spans="1:14" ht="14.25" x14ac:dyDescent="0.15">
      <c r="A22" s="181" t="s">
        <v>151</v>
      </c>
      <c r="B22" s="22">
        <v>47</v>
      </c>
      <c r="C22" s="73">
        <v>47</v>
      </c>
      <c r="D22" s="22">
        <v>48</v>
      </c>
      <c r="E22" s="73">
        <v>48</v>
      </c>
      <c r="F22" s="37">
        <f t="shared" si="0"/>
        <v>-1</v>
      </c>
      <c r="G22" s="40">
        <f t="shared" si="0"/>
        <v>-1</v>
      </c>
      <c r="H22" s="22">
        <v>31</v>
      </c>
      <c r="I22" s="73">
        <v>31</v>
      </c>
      <c r="J22" s="37">
        <f t="shared" si="4"/>
        <v>16</v>
      </c>
      <c r="K22" s="38">
        <f t="shared" si="4"/>
        <v>16</v>
      </c>
      <c r="L22" s="161">
        <f t="shared" si="2"/>
        <v>0.5161290322580645</v>
      </c>
      <c r="M22" s="39">
        <f t="shared" si="3"/>
        <v>3.5258814703675916E-2</v>
      </c>
      <c r="N22" s="162">
        <v>1</v>
      </c>
    </row>
    <row r="23" spans="1:14" ht="14.25" x14ac:dyDescent="0.15">
      <c r="A23" s="179" t="s">
        <v>152</v>
      </c>
      <c r="B23" s="22">
        <v>1</v>
      </c>
      <c r="C23" s="73">
        <v>1</v>
      </c>
      <c r="D23" s="22">
        <v>1</v>
      </c>
      <c r="E23" s="73">
        <v>1</v>
      </c>
      <c r="F23" s="22">
        <f t="shared" si="0"/>
        <v>0</v>
      </c>
      <c r="G23" s="33">
        <f t="shared" si="0"/>
        <v>0</v>
      </c>
      <c r="H23" s="22">
        <v>1</v>
      </c>
      <c r="I23" s="73">
        <v>1</v>
      </c>
      <c r="J23" s="22">
        <f t="shared" si="4"/>
        <v>0</v>
      </c>
      <c r="K23" s="34">
        <f t="shared" si="4"/>
        <v>0</v>
      </c>
      <c r="L23" s="161">
        <f t="shared" si="2"/>
        <v>0</v>
      </c>
      <c r="M23" s="35">
        <f t="shared" si="3"/>
        <v>7.501875468867217E-4</v>
      </c>
      <c r="N23" s="162">
        <v>1</v>
      </c>
    </row>
    <row r="24" spans="1:14" ht="14.25" x14ac:dyDescent="0.15">
      <c r="A24" s="179" t="s">
        <v>153</v>
      </c>
      <c r="B24" s="93"/>
      <c r="C24" s="73"/>
      <c r="D24" s="93"/>
      <c r="E24" s="73"/>
      <c r="F24" s="22">
        <f t="shared" si="0"/>
        <v>0</v>
      </c>
      <c r="G24" s="33">
        <f t="shared" si="0"/>
        <v>0</v>
      </c>
      <c r="H24" s="93"/>
      <c r="I24" s="73"/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0</v>
      </c>
      <c r="N24" s="162">
        <v>2</v>
      </c>
    </row>
    <row r="25" spans="1:14" ht="14.25" x14ac:dyDescent="0.15">
      <c r="A25" s="179" t="s">
        <v>68</v>
      </c>
      <c r="B25" s="93">
        <v>1</v>
      </c>
      <c r="C25" s="73">
        <v>1</v>
      </c>
      <c r="D25" s="93">
        <v>1</v>
      </c>
      <c r="E25" s="73">
        <v>1</v>
      </c>
      <c r="F25" s="22">
        <f t="shared" si="0"/>
        <v>0</v>
      </c>
      <c r="G25" s="33">
        <f t="shared" si="0"/>
        <v>0</v>
      </c>
      <c r="H25" s="93">
        <v>1</v>
      </c>
      <c r="I25" s="73">
        <v>1</v>
      </c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7.501875468867217E-4</v>
      </c>
      <c r="N25" s="162">
        <v>4</v>
      </c>
    </row>
    <row r="26" spans="1:14" ht="14.25" x14ac:dyDescent="0.15">
      <c r="A26" s="179" t="s">
        <v>154</v>
      </c>
      <c r="B26" s="22">
        <v>6</v>
      </c>
      <c r="C26" s="73">
        <v>6</v>
      </c>
      <c r="D26" s="22">
        <v>6</v>
      </c>
      <c r="E26" s="73">
        <v>6</v>
      </c>
      <c r="F26" s="22">
        <f t="shared" si="0"/>
        <v>0</v>
      </c>
      <c r="G26" s="33">
        <f t="shared" si="0"/>
        <v>0</v>
      </c>
      <c r="H26" s="22">
        <v>7</v>
      </c>
      <c r="I26" s="73">
        <v>7</v>
      </c>
      <c r="J26" s="22">
        <f t="shared" si="4"/>
        <v>-1</v>
      </c>
      <c r="K26" s="34">
        <f t="shared" si="4"/>
        <v>-1</v>
      </c>
      <c r="L26" s="161">
        <f t="shared" si="2"/>
        <v>-0.14285714285714285</v>
      </c>
      <c r="M26" s="35">
        <f t="shared" si="3"/>
        <v>4.5011252813203298E-3</v>
      </c>
      <c r="N26" s="162">
        <v>1</v>
      </c>
    </row>
    <row r="27" spans="1:14" ht="14.25" x14ac:dyDescent="0.15">
      <c r="A27" s="179" t="s">
        <v>155</v>
      </c>
      <c r="B27" s="93">
        <v>102</v>
      </c>
      <c r="C27" s="109">
        <v>112</v>
      </c>
      <c r="D27" s="93">
        <v>104</v>
      </c>
      <c r="E27" s="109">
        <v>114</v>
      </c>
      <c r="F27" s="93">
        <f t="shared" si="0"/>
        <v>-2</v>
      </c>
      <c r="G27" s="105">
        <f t="shared" si="0"/>
        <v>-2</v>
      </c>
      <c r="H27" s="93">
        <v>109</v>
      </c>
      <c r="I27" s="109">
        <v>120</v>
      </c>
      <c r="J27" s="93">
        <f t="shared" si="4"/>
        <v>-7</v>
      </c>
      <c r="K27" s="106">
        <f t="shared" si="4"/>
        <v>-8</v>
      </c>
      <c r="L27" s="161">
        <f t="shared" si="2"/>
        <v>-6.6666666666666666E-2</v>
      </c>
      <c r="M27" s="108">
        <f t="shared" si="3"/>
        <v>8.4021005251312827E-2</v>
      </c>
      <c r="N27" s="162">
        <v>1</v>
      </c>
    </row>
    <row r="28" spans="1:14" ht="14.25" x14ac:dyDescent="0.15">
      <c r="A28" s="179" t="s">
        <v>156</v>
      </c>
      <c r="B28" s="22">
        <v>5</v>
      </c>
      <c r="C28" s="73">
        <v>5</v>
      </c>
      <c r="D28" s="22">
        <v>5</v>
      </c>
      <c r="E28" s="73">
        <v>5</v>
      </c>
      <c r="F28" s="22">
        <f t="shared" si="0"/>
        <v>0</v>
      </c>
      <c r="G28" s="33">
        <f t="shared" si="0"/>
        <v>0</v>
      </c>
      <c r="H28" s="22">
        <v>5</v>
      </c>
      <c r="I28" s="73">
        <v>5</v>
      </c>
      <c r="J28" s="22">
        <f t="shared" si="4"/>
        <v>0</v>
      </c>
      <c r="K28" s="34">
        <f t="shared" si="4"/>
        <v>0</v>
      </c>
      <c r="L28" s="161">
        <f t="shared" si="2"/>
        <v>0</v>
      </c>
      <c r="M28" s="35">
        <f t="shared" si="3"/>
        <v>3.7509377344336083E-3</v>
      </c>
      <c r="N28" s="162">
        <v>1</v>
      </c>
    </row>
    <row r="29" spans="1:14" ht="14.25" x14ac:dyDescent="0.15">
      <c r="A29" s="179" t="s">
        <v>157</v>
      </c>
      <c r="B29" s="22">
        <v>2</v>
      </c>
      <c r="C29" s="73">
        <v>2</v>
      </c>
      <c r="D29" s="22">
        <v>1</v>
      </c>
      <c r="E29" s="73">
        <v>1</v>
      </c>
      <c r="F29" s="22">
        <f t="shared" si="0"/>
        <v>1</v>
      </c>
      <c r="G29" s="33">
        <f t="shared" si="0"/>
        <v>1</v>
      </c>
      <c r="H29" s="22"/>
      <c r="I29" s="73"/>
      <c r="J29" s="22">
        <f t="shared" si="4"/>
        <v>2</v>
      </c>
      <c r="K29" s="34">
        <f t="shared" si="4"/>
        <v>2</v>
      </c>
      <c r="L29" s="161">
        <f t="shared" si="2"/>
        <v>0</v>
      </c>
      <c r="M29" s="35">
        <f t="shared" si="3"/>
        <v>1.5003750937734434E-3</v>
      </c>
      <c r="N29" s="162">
        <v>5</v>
      </c>
    </row>
    <row r="30" spans="1:14" ht="14.25" x14ac:dyDescent="0.15">
      <c r="A30" s="179" t="s">
        <v>158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37">
        <v>0</v>
      </c>
      <c r="K30" s="38">
        <v>0</v>
      </c>
      <c r="L30" s="161">
        <f t="shared" si="2"/>
        <v>0</v>
      </c>
      <c r="M30" s="39">
        <f t="shared" si="3"/>
        <v>0</v>
      </c>
      <c r="N30" s="162">
        <v>1</v>
      </c>
    </row>
    <row r="31" spans="1:14" ht="14.25" x14ac:dyDescent="0.15">
      <c r="A31" s="179" t="s">
        <v>159</v>
      </c>
      <c r="B31" s="93">
        <v>5</v>
      </c>
      <c r="C31" s="73">
        <v>12</v>
      </c>
      <c r="D31" s="93">
        <v>5</v>
      </c>
      <c r="E31" s="73">
        <v>12</v>
      </c>
      <c r="F31" s="22">
        <f t="shared" si="0"/>
        <v>0</v>
      </c>
      <c r="G31" s="33">
        <f t="shared" si="0"/>
        <v>0</v>
      </c>
      <c r="H31" s="93">
        <v>3</v>
      </c>
      <c r="I31" s="73">
        <v>8</v>
      </c>
      <c r="J31" s="22">
        <f t="shared" ref="J31:K54" si="5">B31-H31</f>
        <v>2</v>
      </c>
      <c r="K31" s="34">
        <f t="shared" si="5"/>
        <v>4</v>
      </c>
      <c r="L31" s="161">
        <f t="shared" si="2"/>
        <v>0.5</v>
      </c>
      <c r="M31" s="35">
        <f t="shared" si="3"/>
        <v>9.0022505626406596E-3</v>
      </c>
      <c r="N31" s="162">
        <v>1</v>
      </c>
    </row>
    <row r="32" spans="1:14" ht="14.25" x14ac:dyDescent="0.15">
      <c r="A32" s="180" t="s">
        <v>160</v>
      </c>
      <c r="B32" s="93">
        <v>1</v>
      </c>
      <c r="C32" s="73">
        <v>1</v>
      </c>
      <c r="D32" s="93">
        <v>1</v>
      </c>
      <c r="E32" s="73">
        <v>1</v>
      </c>
      <c r="F32" s="22">
        <f t="shared" si="0"/>
        <v>0</v>
      </c>
      <c r="G32" s="41">
        <f t="shared" si="0"/>
        <v>0</v>
      </c>
      <c r="H32" s="93">
        <v>1</v>
      </c>
      <c r="I32" s="73">
        <v>1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7.501875468867217E-4</v>
      </c>
      <c r="N32" s="162">
        <v>6</v>
      </c>
    </row>
    <row r="33" spans="1:14" ht="14.25" x14ac:dyDescent="0.15">
      <c r="A33" s="181" t="s">
        <v>161</v>
      </c>
      <c r="B33" s="93"/>
      <c r="C33" s="73"/>
      <c r="D33" s="93"/>
      <c r="E33" s="73"/>
      <c r="F33" s="22">
        <f t="shared" ref="F33:G54" si="6">B33-D33</f>
        <v>0</v>
      </c>
      <c r="G33" s="36">
        <f t="shared" si="6"/>
        <v>0</v>
      </c>
      <c r="H33" s="93"/>
      <c r="I33" s="73"/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0</v>
      </c>
      <c r="N33" s="162">
        <v>5</v>
      </c>
    </row>
    <row r="34" spans="1:14" ht="14.25" x14ac:dyDescent="0.15">
      <c r="A34" s="179" t="s">
        <v>162</v>
      </c>
      <c r="B34" s="93">
        <v>21</v>
      </c>
      <c r="C34" s="73">
        <v>31</v>
      </c>
      <c r="D34" s="93">
        <v>21</v>
      </c>
      <c r="E34" s="73">
        <v>31</v>
      </c>
      <c r="F34" s="22">
        <f t="shared" si="6"/>
        <v>0</v>
      </c>
      <c r="G34" s="36">
        <f t="shared" si="6"/>
        <v>0</v>
      </c>
      <c r="H34" s="93">
        <v>17</v>
      </c>
      <c r="I34" s="73">
        <v>23</v>
      </c>
      <c r="J34" s="22">
        <f t="shared" si="5"/>
        <v>4</v>
      </c>
      <c r="K34" s="34">
        <f t="shared" si="5"/>
        <v>8</v>
      </c>
      <c r="L34" s="161">
        <f t="shared" si="2"/>
        <v>0.34782608695652173</v>
      </c>
      <c r="M34" s="35">
        <f t="shared" si="3"/>
        <v>2.3255813953488372E-2</v>
      </c>
      <c r="N34" s="162">
        <v>1</v>
      </c>
    </row>
    <row r="35" spans="1:14" ht="14.25" x14ac:dyDescent="0.15">
      <c r="A35" s="179" t="s">
        <v>163</v>
      </c>
      <c r="B35" s="93">
        <v>0</v>
      </c>
      <c r="C35" s="73">
        <v>4</v>
      </c>
      <c r="D35" s="93">
        <v>0</v>
      </c>
      <c r="E35" s="73">
        <v>4</v>
      </c>
      <c r="F35" s="22">
        <f t="shared" si="6"/>
        <v>0</v>
      </c>
      <c r="G35" s="36">
        <f t="shared" si="6"/>
        <v>0</v>
      </c>
      <c r="H35" s="93">
        <v>0</v>
      </c>
      <c r="I35" s="73">
        <v>4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3.0007501875468868E-3</v>
      </c>
      <c r="N35" s="162">
        <v>5</v>
      </c>
    </row>
    <row r="36" spans="1:14" ht="14.25" x14ac:dyDescent="0.15">
      <c r="A36" s="179" t="s">
        <v>164</v>
      </c>
      <c r="B36" s="22">
        <v>1</v>
      </c>
      <c r="C36" s="73">
        <v>1</v>
      </c>
      <c r="D36" s="22">
        <v>1</v>
      </c>
      <c r="E36" s="73">
        <v>1</v>
      </c>
      <c r="F36" s="22">
        <f t="shared" si="6"/>
        <v>0</v>
      </c>
      <c r="G36" s="36">
        <f t="shared" si="6"/>
        <v>0</v>
      </c>
      <c r="H36" s="22">
        <v>1</v>
      </c>
      <c r="I36" s="73">
        <v>1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7.501875468867217E-4</v>
      </c>
      <c r="N36" s="162">
        <v>5</v>
      </c>
    </row>
    <row r="37" spans="1:14" ht="14.25" x14ac:dyDescent="0.15">
      <c r="A37" s="182" t="s">
        <v>165</v>
      </c>
      <c r="B37" s="93">
        <v>265</v>
      </c>
      <c r="C37" s="72">
        <v>316</v>
      </c>
      <c r="D37" s="93">
        <v>265</v>
      </c>
      <c r="E37" s="72">
        <v>316</v>
      </c>
      <c r="F37" s="22">
        <f t="shared" si="6"/>
        <v>0</v>
      </c>
      <c r="G37" s="36">
        <f t="shared" si="6"/>
        <v>0</v>
      </c>
      <c r="H37" s="93">
        <v>259</v>
      </c>
      <c r="I37" s="72">
        <v>306</v>
      </c>
      <c r="J37" s="22">
        <f t="shared" si="5"/>
        <v>6</v>
      </c>
      <c r="K37" s="34">
        <f t="shared" si="5"/>
        <v>10</v>
      </c>
      <c r="L37" s="161">
        <f t="shared" si="2"/>
        <v>3.2679738562091505E-2</v>
      </c>
      <c r="M37" s="35">
        <f t="shared" si="3"/>
        <v>0.23705926481620404</v>
      </c>
      <c r="N37" s="162">
        <v>1</v>
      </c>
    </row>
    <row r="38" spans="1:14" ht="14.25" x14ac:dyDescent="0.15">
      <c r="A38" s="179" t="s">
        <v>166</v>
      </c>
      <c r="B38" s="22"/>
      <c r="C38" s="73"/>
      <c r="D38" s="22"/>
      <c r="E38" s="73"/>
      <c r="F38" s="22">
        <f t="shared" si="6"/>
        <v>0</v>
      </c>
      <c r="G38" s="36">
        <f t="shared" si="6"/>
        <v>0</v>
      </c>
      <c r="H38" s="22"/>
      <c r="I38" s="73"/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0</v>
      </c>
      <c r="N38" s="162">
        <v>2</v>
      </c>
    </row>
    <row r="39" spans="1:14" ht="14.25" x14ac:dyDescent="0.15">
      <c r="A39" s="183" t="s">
        <v>167</v>
      </c>
      <c r="B39" s="93">
        <v>1</v>
      </c>
      <c r="C39" s="73">
        <v>1</v>
      </c>
      <c r="D39" s="93">
        <v>1</v>
      </c>
      <c r="E39" s="73">
        <v>1</v>
      </c>
      <c r="F39" s="22">
        <f t="shared" si="6"/>
        <v>0</v>
      </c>
      <c r="G39" s="36">
        <f t="shared" si="6"/>
        <v>0</v>
      </c>
      <c r="H39" s="93">
        <v>1</v>
      </c>
      <c r="I39" s="73">
        <v>1</v>
      </c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7.501875468867217E-4</v>
      </c>
      <c r="N39" s="162">
        <v>2</v>
      </c>
    </row>
    <row r="40" spans="1:14" ht="14.25" x14ac:dyDescent="0.15">
      <c r="A40" s="183" t="s">
        <v>168</v>
      </c>
      <c r="B40" s="93"/>
      <c r="C40" s="73"/>
      <c r="D40" s="93"/>
      <c r="E40" s="73"/>
      <c r="F40" s="22">
        <f t="shared" si="6"/>
        <v>0</v>
      </c>
      <c r="G40" s="36">
        <f t="shared" si="6"/>
        <v>0</v>
      </c>
      <c r="H40" s="93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72</v>
      </c>
      <c r="B41" s="22">
        <v>1</v>
      </c>
      <c r="C41" s="73">
        <v>1</v>
      </c>
      <c r="D41" s="22">
        <v>1</v>
      </c>
      <c r="E41" s="73">
        <v>1</v>
      </c>
      <c r="F41" s="22">
        <f t="shared" si="6"/>
        <v>0</v>
      </c>
      <c r="G41" s="36">
        <f t="shared" si="6"/>
        <v>0</v>
      </c>
      <c r="H41" s="22"/>
      <c r="I41" s="73"/>
      <c r="J41" s="22">
        <f t="shared" si="5"/>
        <v>1</v>
      </c>
      <c r="K41" s="34">
        <f t="shared" si="5"/>
        <v>1</v>
      </c>
      <c r="L41" s="161">
        <f t="shared" si="2"/>
        <v>0</v>
      </c>
      <c r="M41" s="35">
        <f t="shared" si="3"/>
        <v>7.501875468867217E-4</v>
      </c>
      <c r="N41" s="162">
        <v>2</v>
      </c>
    </row>
    <row r="42" spans="1:14" ht="14.25" x14ac:dyDescent="0.15">
      <c r="A42" s="181" t="s">
        <v>169</v>
      </c>
      <c r="B42" s="93">
        <v>1</v>
      </c>
      <c r="C42" s="72">
        <v>1</v>
      </c>
      <c r="D42" s="93">
        <v>1</v>
      </c>
      <c r="E42" s="72">
        <v>1</v>
      </c>
      <c r="F42" s="22">
        <f t="shared" si="6"/>
        <v>0</v>
      </c>
      <c r="G42" s="33">
        <f t="shared" si="6"/>
        <v>0</v>
      </c>
      <c r="H42" s="93">
        <v>1</v>
      </c>
      <c r="I42" s="72">
        <v>1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7.501875468867217E-4</v>
      </c>
      <c r="N42" s="162">
        <v>2</v>
      </c>
    </row>
    <row r="43" spans="1:14" ht="14.25" x14ac:dyDescent="0.15">
      <c r="A43" s="179" t="s">
        <v>170</v>
      </c>
      <c r="B43" s="22"/>
      <c r="C43" s="72"/>
      <c r="D43" s="22"/>
      <c r="E43" s="72"/>
      <c r="F43" s="22">
        <f t="shared" si="6"/>
        <v>0</v>
      </c>
      <c r="G43" s="33">
        <f t="shared" si="6"/>
        <v>0</v>
      </c>
      <c r="H43" s="22"/>
      <c r="I43" s="72"/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0</v>
      </c>
      <c r="N43" s="162">
        <v>2</v>
      </c>
    </row>
    <row r="44" spans="1:14" ht="14.25" x14ac:dyDescent="0.15">
      <c r="A44" s="181" t="s">
        <v>171</v>
      </c>
      <c r="B44" s="22"/>
      <c r="C44" s="72"/>
      <c r="D44" s="22"/>
      <c r="E44" s="72"/>
      <c r="F44" s="77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1</v>
      </c>
    </row>
    <row r="45" spans="1:14" ht="14.25" x14ac:dyDescent="0.15">
      <c r="A45" s="179" t="s">
        <v>172</v>
      </c>
      <c r="B45" s="22">
        <v>23</v>
      </c>
      <c r="C45" s="72">
        <v>24</v>
      </c>
      <c r="D45" s="22">
        <v>23</v>
      </c>
      <c r="E45" s="72">
        <v>24</v>
      </c>
      <c r="F45" s="77">
        <f t="shared" si="6"/>
        <v>0</v>
      </c>
      <c r="G45" s="33">
        <f t="shared" si="6"/>
        <v>0</v>
      </c>
      <c r="H45" s="22">
        <v>20</v>
      </c>
      <c r="I45" s="72">
        <v>21</v>
      </c>
      <c r="J45" s="22">
        <f t="shared" si="5"/>
        <v>3</v>
      </c>
      <c r="K45" s="34">
        <f t="shared" si="5"/>
        <v>3</v>
      </c>
      <c r="L45" s="161">
        <f t="shared" si="2"/>
        <v>0.14285714285714285</v>
      </c>
      <c r="M45" s="35">
        <f t="shared" si="3"/>
        <v>1.8004501125281319E-2</v>
      </c>
      <c r="N45" s="162">
        <v>1</v>
      </c>
    </row>
    <row r="46" spans="1:14" ht="14.25" x14ac:dyDescent="0.15">
      <c r="A46" s="184" t="s">
        <v>173</v>
      </c>
      <c r="B46" s="22"/>
      <c r="C46" s="72"/>
      <c r="D46" s="22"/>
      <c r="E46" s="72"/>
      <c r="F46" s="79">
        <f t="shared" si="6"/>
        <v>0</v>
      </c>
      <c r="G46" s="30">
        <f t="shared" si="6"/>
        <v>0</v>
      </c>
      <c r="H46" s="22">
        <v>1</v>
      </c>
      <c r="I46" s="72">
        <v>1</v>
      </c>
      <c r="J46" s="22">
        <f t="shared" si="5"/>
        <v>-1</v>
      </c>
      <c r="K46" s="34">
        <f t="shared" si="5"/>
        <v>-1</v>
      </c>
      <c r="L46" s="161">
        <f t="shared" si="2"/>
        <v>-1</v>
      </c>
      <c r="M46" s="35">
        <f t="shared" si="3"/>
        <v>0</v>
      </c>
      <c r="N46" s="162">
        <v>3</v>
      </c>
    </row>
    <row r="47" spans="1:14" ht="14.25" x14ac:dyDescent="0.15">
      <c r="A47" s="179" t="s">
        <v>174</v>
      </c>
      <c r="B47" s="22">
        <v>6</v>
      </c>
      <c r="C47" s="73">
        <v>6</v>
      </c>
      <c r="D47" s="22">
        <v>6</v>
      </c>
      <c r="E47" s="73">
        <v>6</v>
      </c>
      <c r="F47" s="77">
        <f t="shared" si="6"/>
        <v>0</v>
      </c>
      <c r="G47" s="33">
        <f t="shared" si="6"/>
        <v>0</v>
      </c>
      <c r="H47" s="22">
        <v>4</v>
      </c>
      <c r="I47" s="73">
        <v>4</v>
      </c>
      <c r="J47" s="21">
        <f t="shared" si="5"/>
        <v>2</v>
      </c>
      <c r="K47" s="34">
        <f t="shared" si="5"/>
        <v>2</v>
      </c>
      <c r="L47" s="161">
        <f t="shared" si="2"/>
        <v>0.5</v>
      </c>
      <c r="M47" s="35">
        <f t="shared" si="3"/>
        <v>4.5011252813203298E-3</v>
      </c>
      <c r="N47" s="162">
        <v>2</v>
      </c>
    </row>
    <row r="48" spans="1:14" ht="14.25" x14ac:dyDescent="0.15">
      <c r="A48" s="179" t="s">
        <v>175</v>
      </c>
      <c r="B48" s="22">
        <v>20</v>
      </c>
      <c r="C48" s="73">
        <v>26</v>
      </c>
      <c r="D48" s="22">
        <v>20</v>
      </c>
      <c r="E48" s="73">
        <v>26</v>
      </c>
      <c r="F48" s="77">
        <f t="shared" si="6"/>
        <v>0</v>
      </c>
      <c r="G48" s="33">
        <f t="shared" si="6"/>
        <v>0</v>
      </c>
      <c r="H48" s="185">
        <v>22</v>
      </c>
      <c r="I48" s="73">
        <v>28</v>
      </c>
      <c r="J48" s="21">
        <f t="shared" si="5"/>
        <v>-2</v>
      </c>
      <c r="K48" s="34">
        <f t="shared" si="5"/>
        <v>-2</v>
      </c>
      <c r="L48" s="161">
        <f t="shared" si="2"/>
        <v>-7.1428571428571425E-2</v>
      </c>
      <c r="M48" s="35">
        <f t="shared" si="3"/>
        <v>1.9504876219054765E-2</v>
      </c>
      <c r="N48" s="162">
        <v>4</v>
      </c>
    </row>
    <row r="49" spans="1:14" ht="14.25" x14ac:dyDescent="0.15">
      <c r="A49" s="179" t="s">
        <v>176</v>
      </c>
      <c r="B49" s="22"/>
      <c r="C49" s="73"/>
      <c r="D49" s="22"/>
      <c r="E49" s="73"/>
      <c r="F49" s="77">
        <f t="shared" si="6"/>
        <v>0</v>
      </c>
      <c r="G49" s="33">
        <f t="shared" si="6"/>
        <v>0</v>
      </c>
      <c r="H49" s="186"/>
      <c r="I49" s="73"/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3"/>
        <v>0</v>
      </c>
      <c r="N49" s="162">
        <v>2</v>
      </c>
    </row>
    <row r="50" spans="1:14" ht="14.25" x14ac:dyDescent="0.15">
      <c r="A50" s="176" t="s">
        <v>177</v>
      </c>
      <c r="B50" s="22">
        <v>1</v>
      </c>
      <c r="C50" s="73">
        <v>1</v>
      </c>
      <c r="D50" s="22">
        <v>1</v>
      </c>
      <c r="E50" s="73">
        <v>1</v>
      </c>
      <c r="F50" s="77">
        <f t="shared" si="6"/>
        <v>0</v>
      </c>
      <c r="G50" s="33">
        <f t="shared" si="6"/>
        <v>0</v>
      </c>
      <c r="H50" s="186">
        <v>1</v>
      </c>
      <c r="I50" s="73">
        <v>1</v>
      </c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7.501875468867217E-4</v>
      </c>
      <c r="N50" s="162">
        <v>1</v>
      </c>
    </row>
    <row r="51" spans="1:14" ht="14.25" x14ac:dyDescent="0.15">
      <c r="A51" s="179" t="s">
        <v>71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7.501875468867217E-4</v>
      </c>
      <c r="N51" s="162">
        <v>5</v>
      </c>
    </row>
    <row r="52" spans="1:14" ht="14.25" x14ac:dyDescent="0.15">
      <c r="A52" s="179" t="s">
        <v>178</v>
      </c>
      <c r="B52" s="22">
        <v>115</v>
      </c>
      <c r="C52" s="73">
        <v>123</v>
      </c>
      <c r="D52" s="22">
        <v>114</v>
      </c>
      <c r="E52" s="73">
        <v>122</v>
      </c>
      <c r="F52" s="77">
        <f t="shared" si="6"/>
        <v>1</v>
      </c>
      <c r="G52" s="33">
        <f t="shared" si="6"/>
        <v>1</v>
      </c>
      <c r="H52" s="186">
        <v>113</v>
      </c>
      <c r="I52" s="73">
        <v>119</v>
      </c>
      <c r="J52" s="21">
        <f t="shared" si="5"/>
        <v>2</v>
      </c>
      <c r="K52" s="34">
        <f t="shared" si="5"/>
        <v>4</v>
      </c>
      <c r="L52" s="161">
        <f t="shared" si="2"/>
        <v>3.3613445378151259E-2</v>
      </c>
      <c r="M52" s="35">
        <f t="shared" si="3"/>
        <v>9.2273068267066771E-2</v>
      </c>
      <c r="N52" s="187">
        <v>1</v>
      </c>
    </row>
    <row r="53" spans="1:14" ht="15" thickBot="1" x14ac:dyDescent="0.2">
      <c r="A53" s="188" t="s">
        <v>88</v>
      </c>
      <c r="B53" s="42">
        <v>1</v>
      </c>
      <c r="C53" s="189">
        <v>1</v>
      </c>
      <c r="D53" s="42">
        <v>1</v>
      </c>
      <c r="E53" s="189">
        <v>1</v>
      </c>
      <c r="F53" s="77">
        <f t="shared" si="6"/>
        <v>0</v>
      </c>
      <c r="G53" s="33">
        <f t="shared" si="6"/>
        <v>0</v>
      </c>
      <c r="H53" s="190">
        <v>1</v>
      </c>
      <c r="I53" s="189">
        <v>2</v>
      </c>
      <c r="J53" s="42">
        <f t="shared" si="5"/>
        <v>0</v>
      </c>
      <c r="K53" s="38">
        <f t="shared" si="5"/>
        <v>-1</v>
      </c>
      <c r="L53" s="191">
        <f t="shared" si="2"/>
        <v>-0.5</v>
      </c>
      <c r="M53" s="39">
        <f t="shared" si="3"/>
        <v>7.501875468867217E-4</v>
      </c>
      <c r="N53" s="192">
        <v>0</v>
      </c>
    </row>
    <row r="54" spans="1:14" ht="15" thickBot="1" x14ac:dyDescent="0.2">
      <c r="A54" s="193" t="s">
        <v>53</v>
      </c>
      <c r="B54" s="43">
        <f>SUM(B4:B53)</f>
        <v>1085</v>
      </c>
      <c r="C54" s="75">
        <f>SUM(C4:C53)</f>
        <v>1333</v>
      </c>
      <c r="D54" s="43">
        <f>SUM(D4:D53)</f>
        <v>1094</v>
      </c>
      <c r="E54" s="75">
        <f>SUM(E4:E53)</f>
        <v>1340</v>
      </c>
      <c r="F54" s="44">
        <f t="shared" si="6"/>
        <v>-9</v>
      </c>
      <c r="G54" s="146">
        <f t="shared" si="6"/>
        <v>-7</v>
      </c>
      <c r="H54" s="43">
        <f>SUM(H4:H53)</f>
        <v>1036</v>
      </c>
      <c r="I54" s="75">
        <f>SUM(I4:I53)</f>
        <v>1260</v>
      </c>
      <c r="J54" s="44">
        <f t="shared" si="5"/>
        <v>49</v>
      </c>
      <c r="K54" s="45">
        <f t="shared" si="5"/>
        <v>73</v>
      </c>
      <c r="L54" s="194">
        <f t="shared" si="2"/>
        <v>5.7936507936507939E-2</v>
      </c>
      <c r="M54" s="195">
        <f t="shared" si="3"/>
        <v>1</v>
      </c>
      <c r="N54" s="7"/>
    </row>
    <row r="55" spans="1:14" x14ac:dyDescent="0.15">
      <c r="M55" s="196"/>
    </row>
  </sheetData>
  <mergeCells count="15">
    <mergeCell ref="AA2:AB2"/>
    <mergeCell ref="AC2:AD2"/>
    <mergeCell ref="AE2:AF2"/>
    <mergeCell ref="P2:P3"/>
    <mergeCell ref="Q2:R2"/>
    <mergeCell ref="S2:T2"/>
    <mergeCell ref="U2:V2"/>
    <mergeCell ref="W2:X2"/>
    <mergeCell ref="Y2:Z2"/>
    <mergeCell ref="I1:M1"/>
    <mergeCell ref="B2:C2"/>
    <mergeCell ref="D2:E2"/>
    <mergeCell ref="F2:G2"/>
    <mergeCell ref="H2:I2"/>
    <mergeCell ref="J2:K2"/>
  </mergeCells>
  <phoneticPr fontId="15"/>
  <pageMargins left="0.51181102362204722" right="0.51181102362204722" top="0.55118110236220474" bottom="0.39370078740157483" header="0.31496062992125984" footer="0.31496062992125984"/>
  <pageSetup paperSize="9" scale="98" fitToHeight="0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C1A3-F2AD-4D8E-B986-D25949044058}">
  <sheetPr>
    <pageSetUpPr fitToPage="1"/>
  </sheetPr>
  <dimension ref="A1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customWidth="1"/>
  </cols>
  <sheetData>
    <row r="1" spans="1:32" ht="15" thickBot="1" x14ac:dyDescent="0.2">
      <c r="A1" s="127"/>
      <c r="B1" s="1"/>
      <c r="C1" s="1"/>
      <c r="D1" s="1"/>
      <c r="G1" s="1"/>
      <c r="I1" s="375" t="s">
        <v>186</v>
      </c>
      <c r="J1" s="375"/>
      <c r="K1" s="375"/>
      <c r="L1" s="375"/>
      <c r="M1" s="375"/>
    </row>
    <row r="2" spans="1:32" ht="14.25" x14ac:dyDescent="0.15">
      <c r="A2" s="149"/>
      <c r="B2" s="373">
        <v>44958</v>
      </c>
      <c r="C2" s="374"/>
      <c r="D2" s="373">
        <v>44927</v>
      </c>
      <c r="E2" s="374"/>
      <c r="F2" s="345" t="s">
        <v>3</v>
      </c>
      <c r="G2" s="346"/>
      <c r="H2" s="373">
        <v>44593</v>
      </c>
      <c r="I2" s="374"/>
      <c r="J2" s="345" t="s">
        <v>4</v>
      </c>
      <c r="K2" s="347"/>
      <c r="L2" s="65" t="s">
        <v>5</v>
      </c>
      <c r="M2" s="23" t="s">
        <v>6</v>
      </c>
      <c r="N2" s="8"/>
      <c r="P2" s="348" t="s">
        <v>114</v>
      </c>
      <c r="Q2" s="335" t="s">
        <v>8</v>
      </c>
      <c r="R2" s="335"/>
      <c r="S2" s="336" t="s">
        <v>9</v>
      </c>
      <c r="T2" s="337"/>
      <c r="U2" s="338" t="s">
        <v>10</v>
      </c>
      <c r="V2" s="339"/>
      <c r="W2" s="336" t="s">
        <v>11</v>
      </c>
      <c r="X2" s="337"/>
      <c r="Y2" s="350" t="s">
        <v>12</v>
      </c>
      <c r="Z2" s="337"/>
      <c r="AA2" s="336" t="s">
        <v>13</v>
      </c>
      <c r="AB2" s="351"/>
      <c r="AC2" s="352" t="s">
        <v>14</v>
      </c>
      <c r="AD2" s="353"/>
      <c r="AE2" s="354" t="s">
        <v>15</v>
      </c>
      <c r="AF2" s="356"/>
    </row>
    <row r="3" spans="1:32" ht="15" thickBot="1" x14ac:dyDescent="0.2">
      <c r="A3" s="150" t="s">
        <v>6</v>
      </c>
      <c r="B3" s="19" t="s">
        <v>16</v>
      </c>
      <c r="C3" s="91" t="s">
        <v>17</v>
      </c>
      <c r="D3" s="19" t="s">
        <v>16</v>
      </c>
      <c r="E3" s="91" t="s">
        <v>17</v>
      </c>
      <c r="F3" s="24" t="s">
        <v>16</v>
      </c>
      <c r="G3" s="89" t="s">
        <v>17</v>
      </c>
      <c r="H3" s="24" t="s">
        <v>16</v>
      </c>
      <c r="I3" s="151" t="s">
        <v>17</v>
      </c>
      <c r="J3" s="24" t="s">
        <v>16</v>
      </c>
      <c r="K3" s="90" t="s">
        <v>17</v>
      </c>
      <c r="L3" s="66" t="s">
        <v>18</v>
      </c>
      <c r="M3" s="25" t="s">
        <v>19</v>
      </c>
      <c r="N3" s="152" t="s">
        <v>2</v>
      </c>
      <c r="P3" s="349"/>
      <c r="Q3" s="52" t="s">
        <v>21</v>
      </c>
      <c r="R3" s="153" t="s">
        <v>17</v>
      </c>
      <c r="S3" s="53" t="s">
        <v>21</v>
      </c>
      <c r="T3" s="154" t="s">
        <v>17</v>
      </c>
      <c r="U3" s="52" t="s">
        <v>21</v>
      </c>
      <c r="V3" s="153" t="s">
        <v>17</v>
      </c>
      <c r="W3" s="53" t="s">
        <v>21</v>
      </c>
      <c r="X3" s="154" t="s">
        <v>17</v>
      </c>
      <c r="Y3" s="52" t="s">
        <v>21</v>
      </c>
      <c r="Z3" s="153" t="s">
        <v>17</v>
      </c>
      <c r="AA3" s="53" t="s">
        <v>21</v>
      </c>
      <c r="AB3" s="155" t="s">
        <v>17</v>
      </c>
      <c r="AC3" s="156" t="s">
        <v>21</v>
      </c>
      <c r="AD3" s="157" t="s">
        <v>17</v>
      </c>
      <c r="AE3" s="158" t="s">
        <v>22</v>
      </c>
      <c r="AF3" s="159" t="s">
        <v>23</v>
      </c>
    </row>
    <row r="4" spans="1:32" ht="14.25" x14ac:dyDescent="0.15">
      <c r="A4" s="160" t="s">
        <v>134</v>
      </c>
      <c r="B4" s="125">
        <v>1</v>
      </c>
      <c r="C4" s="76">
        <v>1</v>
      </c>
      <c r="D4" s="125">
        <v>1</v>
      </c>
      <c r="E4" s="76">
        <v>1</v>
      </c>
      <c r="F4" s="20">
        <f t="shared" ref="F4:G32" si="0">B4-D4</f>
        <v>0</v>
      </c>
      <c r="G4" s="26">
        <f t="shared" si="0"/>
        <v>0</v>
      </c>
      <c r="H4" s="125"/>
      <c r="I4" s="76"/>
      <c r="J4" s="27">
        <f t="shared" ref="J4:K17" si="1">B4-H4</f>
        <v>1</v>
      </c>
      <c r="K4" s="28">
        <f t="shared" si="1"/>
        <v>1</v>
      </c>
      <c r="L4" s="161">
        <f t="shared" ref="L4:L54" si="2">IF(ISERROR(K4/I4),0,K4/I4)</f>
        <v>0</v>
      </c>
      <c r="M4" s="29">
        <f t="shared" ref="M4:M35" si="3">C4/$C$54</f>
        <v>7.4626865671641792E-4</v>
      </c>
      <c r="N4" s="162">
        <v>1</v>
      </c>
      <c r="P4" s="148" t="s">
        <v>25</v>
      </c>
      <c r="Q4" s="163">
        <v>19</v>
      </c>
      <c r="R4" s="163">
        <v>1079</v>
      </c>
      <c r="S4" s="164">
        <v>7</v>
      </c>
      <c r="T4" s="164">
        <v>14</v>
      </c>
      <c r="U4" s="163">
        <v>1</v>
      </c>
      <c r="V4" s="163">
        <v>1</v>
      </c>
      <c r="W4" s="164">
        <v>3</v>
      </c>
      <c r="X4" s="164">
        <v>29</v>
      </c>
      <c r="Y4" s="163">
        <v>6</v>
      </c>
      <c r="Z4" s="165">
        <v>212</v>
      </c>
      <c r="AA4" s="164">
        <v>2</v>
      </c>
      <c r="AB4" s="166">
        <v>4</v>
      </c>
      <c r="AC4" s="167">
        <f>Q4+S4+U4+W4+Y4+AA4</f>
        <v>38</v>
      </c>
      <c r="AD4" s="168">
        <f>R4+T4+V4+X4+Z4+AB4+1</f>
        <v>1340</v>
      </c>
      <c r="AE4" s="169">
        <v>657</v>
      </c>
      <c r="AF4" s="170">
        <v>683</v>
      </c>
    </row>
    <row r="5" spans="1:32" ht="15" thickBot="1" x14ac:dyDescent="0.2">
      <c r="A5" s="171" t="s">
        <v>135</v>
      </c>
      <c r="B5" s="126">
        <v>1</v>
      </c>
      <c r="C5" s="74">
        <v>2</v>
      </c>
      <c r="D5" s="126">
        <v>1</v>
      </c>
      <c r="E5" s="74">
        <v>2</v>
      </c>
      <c r="F5" s="21">
        <f t="shared" si="0"/>
        <v>0</v>
      </c>
      <c r="G5" s="30">
        <f t="shared" si="0"/>
        <v>0</v>
      </c>
      <c r="H5" s="126">
        <v>1</v>
      </c>
      <c r="I5" s="74">
        <v>2</v>
      </c>
      <c r="J5" s="21">
        <f t="shared" si="1"/>
        <v>0</v>
      </c>
      <c r="K5" s="31">
        <f t="shared" si="1"/>
        <v>0</v>
      </c>
      <c r="L5" s="161">
        <f t="shared" si="2"/>
        <v>0</v>
      </c>
      <c r="M5" s="32">
        <f t="shared" si="3"/>
        <v>1.4925373134328358E-3</v>
      </c>
      <c r="N5" s="162">
        <v>5</v>
      </c>
      <c r="P5" s="172" t="s">
        <v>19</v>
      </c>
      <c r="Q5" s="59">
        <f>Q4/AC4</f>
        <v>0.5</v>
      </c>
      <c r="R5" s="59">
        <f>R4/AD4</f>
        <v>0.80522388059701488</v>
      </c>
      <c r="S5" s="60">
        <f>S4/AC4</f>
        <v>0.18421052631578946</v>
      </c>
      <c r="T5" s="60">
        <f>T4/AD4</f>
        <v>1.0447761194029851E-2</v>
      </c>
      <c r="U5" s="59">
        <f>U4/AC4</f>
        <v>2.6315789473684209E-2</v>
      </c>
      <c r="V5" s="59">
        <f>V4/AD4</f>
        <v>7.4626865671641792E-4</v>
      </c>
      <c r="W5" s="60">
        <f>W4/AC4</f>
        <v>7.8947368421052627E-2</v>
      </c>
      <c r="X5" s="60">
        <f>X4/AD4</f>
        <v>2.1641791044776121E-2</v>
      </c>
      <c r="Y5" s="59">
        <f>Y4/AC4</f>
        <v>0.15789473684210525</v>
      </c>
      <c r="Z5" s="59">
        <f>Z4/AD4</f>
        <v>0.15820895522388059</v>
      </c>
      <c r="AA5" s="60">
        <f>AA4/AC4</f>
        <v>5.2631578947368418E-2</v>
      </c>
      <c r="AB5" s="173">
        <f>AB4/AD4</f>
        <v>2.9850746268656717E-3</v>
      </c>
      <c r="AC5" s="174">
        <f>Q5+S5+U5+W5+Y5+AA5</f>
        <v>1</v>
      </c>
      <c r="AD5" s="175">
        <f>R5+T5+V5+X5+Z5+AB5</f>
        <v>0.99925373134328366</v>
      </c>
      <c r="AE5" s="63">
        <f>AE4/AD4</f>
        <v>0.49029850746268655</v>
      </c>
      <c r="AF5" s="64">
        <f>AF4/AD4</f>
        <v>0.50970149253731345</v>
      </c>
    </row>
    <row r="6" spans="1:32" ht="14.25" x14ac:dyDescent="0.15">
      <c r="A6" s="176" t="s">
        <v>84</v>
      </c>
      <c r="B6" s="93">
        <v>3</v>
      </c>
      <c r="C6" s="73">
        <v>3</v>
      </c>
      <c r="D6" s="93">
        <v>3</v>
      </c>
      <c r="E6" s="73">
        <v>3</v>
      </c>
      <c r="F6" s="22">
        <f t="shared" si="0"/>
        <v>0</v>
      </c>
      <c r="G6" s="33">
        <f t="shared" si="0"/>
        <v>0</v>
      </c>
      <c r="H6" s="93">
        <v>3</v>
      </c>
      <c r="I6" s="73">
        <v>3</v>
      </c>
      <c r="J6" s="22">
        <f t="shared" si="1"/>
        <v>0</v>
      </c>
      <c r="K6" s="34">
        <f t="shared" si="1"/>
        <v>0</v>
      </c>
      <c r="L6" s="161">
        <f t="shared" si="2"/>
        <v>0</v>
      </c>
      <c r="M6" s="35">
        <f t="shared" si="3"/>
        <v>2.2388059701492539E-3</v>
      </c>
      <c r="N6" s="162">
        <v>6</v>
      </c>
      <c r="P6" s="127"/>
      <c r="Q6" s="177"/>
      <c r="R6" s="178" t="s">
        <v>136</v>
      </c>
    </row>
    <row r="7" spans="1:32" ht="14.25" x14ac:dyDescent="0.15">
      <c r="A7" s="179" t="s">
        <v>137</v>
      </c>
      <c r="B7" s="93">
        <v>2</v>
      </c>
      <c r="C7" s="73">
        <v>2</v>
      </c>
      <c r="D7" s="93">
        <v>2</v>
      </c>
      <c r="E7" s="73">
        <v>2</v>
      </c>
      <c r="F7" s="22">
        <f t="shared" si="0"/>
        <v>0</v>
      </c>
      <c r="G7" s="33">
        <f t="shared" si="0"/>
        <v>0</v>
      </c>
      <c r="H7" s="93">
        <v>2</v>
      </c>
      <c r="I7" s="73">
        <v>2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1.4925373134328358E-3</v>
      </c>
      <c r="N7" s="162">
        <v>2</v>
      </c>
      <c r="Q7" s="177"/>
      <c r="R7" s="178" t="s">
        <v>116</v>
      </c>
    </row>
    <row r="8" spans="1:32" ht="14.25" x14ac:dyDescent="0.15">
      <c r="A8" s="179" t="s">
        <v>138</v>
      </c>
      <c r="B8" s="93">
        <v>118</v>
      </c>
      <c r="C8" s="73">
        <v>203</v>
      </c>
      <c r="D8" s="93">
        <v>120</v>
      </c>
      <c r="E8" s="73">
        <v>206</v>
      </c>
      <c r="F8" s="22">
        <f t="shared" si="0"/>
        <v>-2</v>
      </c>
      <c r="G8" s="33">
        <f t="shared" si="0"/>
        <v>-3</v>
      </c>
      <c r="H8" s="93">
        <v>102</v>
      </c>
      <c r="I8" s="73">
        <v>179</v>
      </c>
      <c r="J8" s="22">
        <f t="shared" si="1"/>
        <v>16</v>
      </c>
      <c r="K8" s="34">
        <f t="shared" si="1"/>
        <v>24</v>
      </c>
      <c r="L8" s="161">
        <f t="shared" si="2"/>
        <v>0.13407821229050279</v>
      </c>
      <c r="M8" s="35">
        <f t="shared" si="3"/>
        <v>0.15149253731343285</v>
      </c>
      <c r="N8" s="162">
        <v>5</v>
      </c>
      <c r="P8" s="127"/>
      <c r="Q8" s="177"/>
    </row>
    <row r="9" spans="1:32" ht="14.25" x14ac:dyDescent="0.15">
      <c r="A9" s="179" t="s">
        <v>139</v>
      </c>
      <c r="B9" s="22">
        <v>6</v>
      </c>
      <c r="C9" s="73">
        <v>6</v>
      </c>
      <c r="D9" s="22">
        <v>6</v>
      </c>
      <c r="E9" s="73">
        <v>6</v>
      </c>
      <c r="F9" s="22">
        <f t="shared" si="0"/>
        <v>0</v>
      </c>
      <c r="G9" s="33">
        <f t="shared" si="0"/>
        <v>0</v>
      </c>
      <c r="H9" s="22"/>
      <c r="I9" s="73"/>
      <c r="J9" s="22">
        <f t="shared" si="1"/>
        <v>6</v>
      </c>
      <c r="K9" s="34">
        <f t="shared" si="1"/>
        <v>6</v>
      </c>
      <c r="L9" s="161">
        <f t="shared" si="2"/>
        <v>0</v>
      </c>
      <c r="M9" s="35">
        <f t="shared" si="3"/>
        <v>4.4776119402985077E-3</v>
      </c>
      <c r="N9" s="162">
        <v>1</v>
      </c>
    </row>
    <row r="10" spans="1:32" ht="14.25" x14ac:dyDescent="0.15">
      <c r="A10" s="180" t="s">
        <v>140</v>
      </c>
      <c r="B10" s="93">
        <v>10</v>
      </c>
      <c r="C10" s="73">
        <v>22</v>
      </c>
      <c r="D10" s="93">
        <v>10</v>
      </c>
      <c r="E10" s="73">
        <v>22</v>
      </c>
      <c r="F10" s="22">
        <f t="shared" si="0"/>
        <v>0</v>
      </c>
      <c r="G10" s="33">
        <f t="shared" si="0"/>
        <v>0</v>
      </c>
      <c r="H10" s="93">
        <v>10</v>
      </c>
      <c r="I10" s="73">
        <v>20</v>
      </c>
      <c r="J10" s="22">
        <f t="shared" si="1"/>
        <v>0</v>
      </c>
      <c r="K10" s="34">
        <f t="shared" si="1"/>
        <v>2</v>
      </c>
      <c r="L10" s="161">
        <f t="shared" si="2"/>
        <v>0.1</v>
      </c>
      <c r="M10" s="35">
        <f t="shared" si="3"/>
        <v>1.6417910447761194E-2</v>
      </c>
      <c r="N10" s="162">
        <v>1</v>
      </c>
    </row>
    <row r="11" spans="1:32" ht="14.25" x14ac:dyDescent="0.15">
      <c r="A11" s="179" t="s">
        <v>141</v>
      </c>
      <c r="B11" s="93">
        <v>1</v>
      </c>
      <c r="C11" s="73">
        <v>1</v>
      </c>
      <c r="D11" s="93">
        <v>1</v>
      </c>
      <c r="E11" s="73">
        <v>1</v>
      </c>
      <c r="F11" s="22">
        <f t="shared" si="0"/>
        <v>0</v>
      </c>
      <c r="G11" s="33">
        <f t="shared" si="0"/>
        <v>0</v>
      </c>
      <c r="H11" s="93"/>
      <c r="I11" s="73"/>
      <c r="J11" s="22">
        <f t="shared" si="1"/>
        <v>1</v>
      </c>
      <c r="K11" s="34">
        <f t="shared" si="1"/>
        <v>1</v>
      </c>
      <c r="L11" s="161">
        <f t="shared" si="2"/>
        <v>0</v>
      </c>
      <c r="M11" s="35">
        <f t="shared" si="3"/>
        <v>7.4626865671641792E-4</v>
      </c>
      <c r="N11" s="162">
        <v>1</v>
      </c>
    </row>
    <row r="12" spans="1:32" ht="14.25" x14ac:dyDescent="0.15">
      <c r="A12" s="179" t="s">
        <v>142</v>
      </c>
      <c r="B12" s="22">
        <v>2</v>
      </c>
      <c r="C12" s="73">
        <v>2</v>
      </c>
      <c r="D12" s="22">
        <v>2</v>
      </c>
      <c r="E12" s="73">
        <v>2</v>
      </c>
      <c r="F12" s="22">
        <f t="shared" si="0"/>
        <v>0</v>
      </c>
      <c r="G12" s="36">
        <f t="shared" si="0"/>
        <v>0</v>
      </c>
      <c r="H12" s="22">
        <v>1</v>
      </c>
      <c r="I12" s="73">
        <v>3</v>
      </c>
      <c r="J12" s="22">
        <f t="shared" si="1"/>
        <v>1</v>
      </c>
      <c r="K12" s="34">
        <f t="shared" si="1"/>
        <v>-1</v>
      </c>
      <c r="L12" s="161">
        <f t="shared" si="2"/>
        <v>-0.33333333333333331</v>
      </c>
      <c r="M12" s="35">
        <f t="shared" si="3"/>
        <v>1.4925373134328358E-3</v>
      </c>
      <c r="N12" s="162">
        <v>4</v>
      </c>
    </row>
    <row r="13" spans="1:32" ht="14.25" x14ac:dyDescent="0.15">
      <c r="A13" s="179" t="s">
        <v>143</v>
      </c>
      <c r="B13" s="22">
        <v>4</v>
      </c>
      <c r="C13" s="73">
        <v>6</v>
      </c>
      <c r="D13" s="22">
        <v>4</v>
      </c>
      <c r="E13" s="73">
        <v>6</v>
      </c>
      <c r="F13" s="22">
        <f t="shared" si="0"/>
        <v>0</v>
      </c>
      <c r="G13" s="33">
        <f t="shared" si="0"/>
        <v>0</v>
      </c>
      <c r="H13" s="22">
        <v>2</v>
      </c>
      <c r="I13" s="73">
        <v>4</v>
      </c>
      <c r="J13" s="22">
        <f t="shared" si="1"/>
        <v>2</v>
      </c>
      <c r="K13" s="34">
        <f t="shared" si="1"/>
        <v>2</v>
      </c>
      <c r="L13" s="161">
        <f t="shared" si="2"/>
        <v>0.5</v>
      </c>
      <c r="M13" s="35">
        <f t="shared" si="3"/>
        <v>4.4776119402985077E-3</v>
      </c>
      <c r="N13" s="162">
        <v>1</v>
      </c>
    </row>
    <row r="14" spans="1:32" ht="14.25" x14ac:dyDescent="0.15">
      <c r="A14" s="179" t="s">
        <v>144</v>
      </c>
      <c r="B14" s="93">
        <v>188</v>
      </c>
      <c r="C14" s="73">
        <v>233</v>
      </c>
      <c r="D14" s="93">
        <v>189</v>
      </c>
      <c r="E14" s="73">
        <v>232</v>
      </c>
      <c r="F14" s="22">
        <f t="shared" si="0"/>
        <v>-1</v>
      </c>
      <c r="G14" s="33">
        <f t="shared" si="0"/>
        <v>1</v>
      </c>
      <c r="H14" s="93">
        <v>171</v>
      </c>
      <c r="I14" s="73">
        <v>213</v>
      </c>
      <c r="J14" s="22">
        <f t="shared" si="1"/>
        <v>17</v>
      </c>
      <c r="K14" s="34">
        <f t="shared" si="1"/>
        <v>20</v>
      </c>
      <c r="L14" s="161">
        <f t="shared" si="2"/>
        <v>9.3896713615023469E-2</v>
      </c>
      <c r="M14" s="35">
        <f t="shared" si="3"/>
        <v>0.17388059701492536</v>
      </c>
      <c r="N14" s="162">
        <v>1</v>
      </c>
    </row>
    <row r="15" spans="1:32" ht="14.25" x14ac:dyDescent="0.15">
      <c r="A15" s="179" t="s">
        <v>73</v>
      </c>
      <c r="B15" s="93">
        <v>118</v>
      </c>
      <c r="C15" s="73">
        <v>122</v>
      </c>
      <c r="D15" s="93">
        <v>119</v>
      </c>
      <c r="E15" s="73">
        <v>123</v>
      </c>
      <c r="F15" s="22">
        <f t="shared" si="0"/>
        <v>-1</v>
      </c>
      <c r="G15" s="33">
        <f t="shared" si="0"/>
        <v>-1</v>
      </c>
      <c r="H15" s="93">
        <v>127</v>
      </c>
      <c r="I15" s="73">
        <v>130</v>
      </c>
      <c r="J15" s="22">
        <f t="shared" si="1"/>
        <v>-9</v>
      </c>
      <c r="K15" s="34">
        <f t="shared" si="1"/>
        <v>-8</v>
      </c>
      <c r="L15" s="161">
        <f t="shared" si="2"/>
        <v>-6.1538461538461542E-2</v>
      </c>
      <c r="M15" s="35">
        <f t="shared" si="3"/>
        <v>9.1044776119402981E-2</v>
      </c>
      <c r="N15" s="162">
        <v>1</v>
      </c>
    </row>
    <row r="16" spans="1:32" ht="14.25" x14ac:dyDescent="0.15">
      <c r="A16" s="179" t="s">
        <v>145</v>
      </c>
      <c r="B16" s="93"/>
      <c r="C16" s="73"/>
      <c r="D16" s="93"/>
      <c r="E16" s="73"/>
      <c r="F16" s="22">
        <f t="shared" si="0"/>
        <v>0</v>
      </c>
      <c r="G16" s="33">
        <f t="shared" si="0"/>
        <v>0</v>
      </c>
      <c r="H16" s="93"/>
      <c r="I16" s="73"/>
      <c r="J16" s="22">
        <f t="shared" si="1"/>
        <v>0</v>
      </c>
      <c r="K16" s="34">
        <f t="shared" si="1"/>
        <v>0</v>
      </c>
      <c r="L16" s="161">
        <f t="shared" si="2"/>
        <v>0</v>
      </c>
      <c r="M16" s="35">
        <f t="shared" si="3"/>
        <v>0</v>
      </c>
      <c r="N16" s="162">
        <v>5</v>
      </c>
    </row>
    <row r="17" spans="1:14" ht="14.25" x14ac:dyDescent="0.15">
      <c r="A17" s="181" t="s">
        <v>146</v>
      </c>
      <c r="B17" s="93">
        <v>1</v>
      </c>
      <c r="C17" s="73">
        <v>1</v>
      </c>
      <c r="D17" s="93">
        <v>1</v>
      </c>
      <c r="E17" s="73">
        <v>1</v>
      </c>
      <c r="F17" s="22">
        <f t="shared" si="0"/>
        <v>0</v>
      </c>
      <c r="G17" s="33">
        <f t="shared" si="0"/>
        <v>0</v>
      </c>
      <c r="H17" s="93">
        <v>1</v>
      </c>
      <c r="I17" s="73">
        <v>1</v>
      </c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7.4626865671641792E-4</v>
      </c>
      <c r="N17" s="162">
        <v>2</v>
      </c>
    </row>
    <row r="18" spans="1:14" ht="14.25" x14ac:dyDescent="0.15">
      <c r="A18" s="179" t="s">
        <v>147</v>
      </c>
      <c r="B18" s="93">
        <v>2</v>
      </c>
      <c r="C18" s="109">
        <v>2</v>
      </c>
      <c r="D18" s="93">
        <v>2</v>
      </c>
      <c r="E18" s="109">
        <v>2</v>
      </c>
      <c r="F18" s="93">
        <f t="shared" si="0"/>
        <v>0</v>
      </c>
      <c r="G18" s="105">
        <f t="shared" si="0"/>
        <v>0</v>
      </c>
      <c r="H18" s="93">
        <v>2</v>
      </c>
      <c r="I18" s="109">
        <v>2</v>
      </c>
      <c r="J18" s="93">
        <v>0</v>
      </c>
      <c r="K18" s="106">
        <v>0</v>
      </c>
      <c r="L18" s="161">
        <f t="shared" si="2"/>
        <v>0</v>
      </c>
      <c r="M18" s="108">
        <f t="shared" si="3"/>
        <v>1.4925373134328358E-3</v>
      </c>
      <c r="N18" s="162">
        <v>2</v>
      </c>
    </row>
    <row r="19" spans="1:14" ht="14.25" x14ac:dyDescent="0.15">
      <c r="A19" s="179" t="s">
        <v>148</v>
      </c>
      <c r="B19" s="93"/>
      <c r="C19" s="73"/>
      <c r="D19" s="93"/>
      <c r="E19" s="73"/>
      <c r="F19" s="22">
        <f t="shared" si="0"/>
        <v>0</v>
      </c>
      <c r="G19" s="33">
        <f t="shared" si="0"/>
        <v>0</v>
      </c>
      <c r="H19" s="93">
        <v>2</v>
      </c>
      <c r="I19" s="73">
        <v>2</v>
      </c>
      <c r="J19" s="22">
        <f t="shared" ref="J19:K29" si="4">B19-H19</f>
        <v>-2</v>
      </c>
      <c r="K19" s="34">
        <f t="shared" si="4"/>
        <v>-2</v>
      </c>
      <c r="L19" s="161">
        <f t="shared" si="2"/>
        <v>-1</v>
      </c>
      <c r="M19" s="35">
        <f t="shared" si="3"/>
        <v>0</v>
      </c>
      <c r="N19" s="162">
        <v>2</v>
      </c>
    </row>
    <row r="20" spans="1:14" ht="14.25" x14ac:dyDescent="0.15">
      <c r="A20" s="179" t="s">
        <v>149</v>
      </c>
      <c r="B20" s="93">
        <v>1</v>
      </c>
      <c r="C20" s="73">
        <v>1</v>
      </c>
      <c r="D20" s="93">
        <v>1</v>
      </c>
      <c r="E20" s="73">
        <v>1</v>
      </c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si="4"/>
        <v>0</v>
      </c>
      <c r="K20" s="34">
        <f t="shared" si="4"/>
        <v>0</v>
      </c>
      <c r="L20" s="161">
        <f t="shared" si="2"/>
        <v>0</v>
      </c>
      <c r="M20" s="35">
        <f t="shared" si="3"/>
        <v>7.4626865671641792E-4</v>
      </c>
      <c r="N20" s="162">
        <v>3</v>
      </c>
    </row>
    <row r="21" spans="1:14" ht="14.25" x14ac:dyDescent="0.15">
      <c r="A21" s="179" t="s">
        <v>150</v>
      </c>
      <c r="B21" s="93">
        <v>8</v>
      </c>
      <c r="C21" s="73">
        <v>8</v>
      </c>
      <c r="D21" s="93">
        <v>8</v>
      </c>
      <c r="E21" s="73">
        <v>8</v>
      </c>
      <c r="F21" s="37">
        <f t="shared" si="0"/>
        <v>0</v>
      </c>
      <c r="G21" s="33">
        <f t="shared" si="0"/>
        <v>0</v>
      </c>
      <c r="H21" s="93">
        <v>7</v>
      </c>
      <c r="I21" s="73">
        <v>8</v>
      </c>
      <c r="J21" s="37">
        <f t="shared" si="4"/>
        <v>1</v>
      </c>
      <c r="K21" s="38">
        <f t="shared" si="4"/>
        <v>0</v>
      </c>
      <c r="L21" s="161">
        <f t="shared" si="2"/>
        <v>0</v>
      </c>
      <c r="M21" s="39">
        <f t="shared" si="3"/>
        <v>5.9701492537313433E-3</v>
      </c>
      <c r="N21" s="162">
        <v>1</v>
      </c>
    </row>
    <row r="22" spans="1:14" ht="14.25" x14ac:dyDescent="0.15">
      <c r="A22" s="181" t="s">
        <v>151</v>
      </c>
      <c r="B22" s="22">
        <v>48</v>
      </c>
      <c r="C22" s="73">
        <v>48</v>
      </c>
      <c r="D22" s="22">
        <v>50</v>
      </c>
      <c r="E22" s="73">
        <v>50</v>
      </c>
      <c r="F22" s="37">
        <f t="shared" si="0"/>
        <v>-2</v>
      </c>
      <c r="G22" s="40">
        <f t="shared" si="0"/>
        <v>-2</v>
      </c>
      <c r="H22" s="22">
        <v>31</v>
      </c>
      <c r="I22" s="73">
        <v>31</v>
      </c>
      <c r="J22" s="37">
        <f t="shared" si="4"/>
        <v>17</v>
      </c>
      <c r="K22" s="38">
        <f t="shared" si="4"/>
        <v>17</v>
      </c>
      <c r="L22" s="161">
        <f t="shared" si="2"/>
        <v>0.54838709677419351</v>
      </c>
      <c r="M22" s="39">
        <f t="shared" si="3"/>
        <v>3.5820895522388062E-2</v>
      </c>
      <c r="N22" s="162">
        <v>1</v>
      </c>
    </row>
    <row r="23" spans="1:14" ht="14.25" x14ac:dyDescent="0.15">
      <c r="A23" s="179" t="s">
        <v>152</v>
      </c>
      <c r="B23" s="22">
        <v>1</v>
      </c>
      <c r="C23" s="73">
        <v>1</v>
      </c>
      <c r="D23" s="22">
        <v>1</v>
      </c>
      <c r="E23" s="73">
        <v>1</v>
      </c>
      <c r="F23" s="22">
        <f t="shared" si="0"/>
        <v>0</v>
      </c>
      <c r="G23" s="33">
        <f t="shared" si="0"/>
        <v>0</v>
      </c>
      <c r="H23" s="22">
        <v>1</v>
      </c>
      <c r="I23" s="73">
        <v>1</v>
      </c>
      <c r="J23" s="22">
        <f t="shared" si="4"/>
        <v>0</v>
      </c>
      <c r="K23" s="34">
        <f t="shared" si="4"/>
        <v>0</v>
      </c>
      <c r="L23" s="161">
        <f t="shared" si="2"/>
        <v>0</v>
      </c>
      <c r="M23" s="35">
        <f t="shared" si="3"/>
        <v>7.4626865671641792E-4</v>
      </c>
      <c r="N23" s="162">
        <v>1</v>
      </c>
    </row>
    <row r="24" spans="1:14" ht="14.25" x14ac:dyDescent="0.15">
      <c r="A24" s="179" t="s">
        <v>153</v>
      </c>
      <c r="B24" s="93"/>
      <c r="C24" s="73"/>
      <c r="D24" s="93"/>
      <c r="E24" s="73"/>
      <c r="F24" s="22">
        <f t="shared" si="0"/>
        <v>0</v>
      </c>
      <c r="G24" s="33">
        <f t="shared" si="0"/>
        <v>0</v>
      </c>
      <c r="H24" s="93"/>
      <c r="I24" s="73"/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0</v>
      </c>
      <c r="N24" s="162">
        <v>2</v>
      </c>
    </row>
    <row r="25" spans="1:14" ht="14.25" x14ac:dyDescent="0.15">
      <c r="A25" s="179" t="s">
        <v>68</v>
      </c>
      <c r="B25" s="93">
        <v>1</v>
      </c>
      <c r="C25" s="73">
        <v>1</v>
      </c>
      <c r="D25" s="93">
        <v>1</v>
      </c>
      <c r="E25" s="73">
        <v>1</v>
      </c>
      <c r="F25" s="22">
        <f t="shared" si="0"/>
        <v>0</v>
      </c>
      <c r="G25" s="33">
        <f t="shared" si="0"/>
        <v>0</v>
      </c>
      <c r="H25" s="93">
        <v>1</v>
      </c>
      <c r="I25" s="73">
        <v>1</v>
      </c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7.4626865671641792E-4</v>
      </c>
      <c r="N25" s="162">
        <v>4</v>
      </c>
    </row>
    <row r="26" spans="1:14" ht="14.25" x14ac:dyDescent="0.15">
      <c r="A26" s="179" t="s">
        <v>154</v>
      </c>
      <c r="B26" s="22">
        <v>6</v>
      </c>
      <c r="C26" s="73">
        <v>6</v>
      </c>
      <c r="D26" s="22">
        <v>6</v>
      </c>
      <c r="E26" s="73">
        <v>6</v>
      </c>
      <c r="F26" s="22">
        <f t="shared" si="0"/>
        <v>0</v>
      </c>
      <c r="G26" s="33">
        <f t="shared" si="0"/>
        <v>0</v>
      </c>
      <c r="H26" s="22">
        <v>7</v>
      </c>
      <c r="I26" s="73">
        <v>7</v>
      </c>
      <c r="J26" s="22">
        <f t="shared" si="4"/>
        <v>-1</v>
      </c>
      <c r="K26" s="34">
        <f t="shared" si="4"/>
        <v>-1</v>
      </c>
      <c r="L26" s="161">
        <f t="shared" si="2"/>
        <v>-0.14285714285714285</v>
      </c>
      <c r="M26" s="35">
        <f t="shared" si="3"/>
        <v>4.4776119402985077E-3</v>
      </c>
      <c r="N26" s="162">
        <v>1</v>
      </c>
    </row>
    <row r="27" spans="1:14" ht="14.25" x14ac:dyDescent="0.15">
      <c r="A27" s="179" t="s">
        <v>155</v>
      </c>
      <c r="B27" s="93">
        <v>104</v>
      </c>
      <c r="C27" s="109">
        <v>114</v>
      </c>
      <c r="D27" s="93">
        <v>106</v>
      </c>
      <c r="E27" s="109">
        <v>116</v>
      </c>
      <c r="F27" s="93">
        <f t="shared" si="0"/>
        <v>-2</v>
      </c>
      <c r="G27" s="105">
        <f t="shared" si="0"/>
        <v>-2</v>
      </c>
      <c r="H27" s="93">
        <v>108</v>
      </c>
      <c r="I27" s="109">
        <v>119</v>
      </c>
      <c r="J27" s="93">
        <f t="shared" si="4"/>
        <v>-4</v>
      </c>
      <c r="K27" s="106">
        <f t="shared" si="4"/>
        <v>-5</v>
      </c>
      <c r="L27" s="161">
        <f t="shared" si="2"/>
        <v>-4.2016806722689079E-2</v>
      </c>
      <c r="M27" s="108">
        <f t="shared" si="3"/>
        <v>8.5074626865671646E-2</v>
      </c>
      <c r="N27" s="162">
        <v>1</v>
      </c>
    </row>
    <row r="28" spans="1:14" ht="14.25" x14ac:dyDescent="0.15">
      <c r="A28" s="179" t="s">
        <v>156</v>
      </c>
      <c r="B28" s="22">
        <v>5</v>
      </c>
      <c r="C28" s="73">
        <v>5</v>
      </c>
      <c r="D28" s="22">
        <v>5</v>
      </c>
      <c r="E28" s="73">
        <v>5</v>
      </c>
      <c r="F28" s="22">
        <f t="shared" si="0"/>
        <v>0</v>
      </c>
      <c r="G28" s="33">
        <f t="shared" si="0"/>
        <v>0</v>
      </c>
      <c r="H28" s="22">
        <v>6</v>
      </c>
      <c r="I28" s="73">
        <v>6</v>
      </c>
      <c r="J28" s="22">
        <f t="shared" si="4"/>
        <v>-1</v>
      </c>
      <c r="K28" s="34">
        <f t="shared" si="4"/>
        <v>-1</v>
      </c>
      <c r="L28" s="161">
        <f t="shared" si="2"/>
        <v>-0.16666666666666666</v>
      </c>
      <c r="M28" s="35">
        <f t="shared" si="3"/>
        <v>3.7313432835820895E-3</v>
      </c>
      <c r="N28" s="162">
        <v>1</v>
      </c>
    </row>
    <row r="29" spans="1:14" ht="14.25" x14ac:dyDescent="0.15">
      <c r="A29" s="179" t="s">
        <v>157</v>
      </c>
      <c r="B29" s="22">
        <v>1</v>
      </c>
      <c r="C29" s="73">
        <v>1</v>
      </c>
      <c r="D29" s="22">
        <v>1</v>
      </c>
      <c r="E29" s="73">
        <v>1</v>
      </c>
      <c r="F29" s="22">
        <f t="shared" si="0"/>
        <v>0</v>
      </c>
      <c r="G29" s="33">
        <f t="shared" si="0"/>
        <v>0</v>
      </c>
      <c r="H29" s="22"/>
      <c r="I29" s="73"/>
      <c r="J29" s="22">
        <f t="shared" si="4"/>
        <v>1</v>
      </c>
      <c r="K29" s="34">
        <f t="shared" si="4"/>
        <v>1</v>
      </c>
      <c r="L29" s="161">
        <f t="shared" si="2"/>
        <v>0</v>
      </c>
      <c r="M29" s="35">
        <f t="shared" si="3"/>
        <v>7.4626865671641792E-4</v>
      </c>
      <c r="N29" s="162">
        <v>5</v>
      </c>
    </row>
    <row r="30" spans="1:14" ht="14.25" x14ac:dyDescent="0.15">
      <c r="A30" s="179" t="s">
        <v>158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37">
        <v>0</v>
      </c>
      <c r="K30" s="38">
        <v>0</v>
      </c>
      <c r="L30" s="161">
        <f t="shared" si="2"/>
        <v>0</v>
      </c>
      <c r="M30" s="39">
        <f t="shared" si="3"/>
        <v>0</v>
      </c>
      <c r="N30" s="162">
        <v>1</v>
      </c>
    </row>
    <row r="31" spans="1:14" ht="14.25" x14ac:dyDescent="0.15">
      <c r="A31" s="179" t="s">
        <v>159</v>
      </c>
      <c r="B31" s="93">
        <v>5</v>
      </c>
      <c r="C31" s="73">
        <v>12</v>
      </c>
      <c r="D31" s="93">
        <v>5</v>
      </c>
      <c r="E31" s="73">
        <v>12</v>
      </c>
      <c r="F31" s="22">
        <f t="shared" si="0"/>
        <v>0</v>
      </c>
      <c r="G31" s="33">
        <f t="shared" si="0"/>
        <v>0</v>
      </c>
      <c r="H31" s="93">
        <v>3</v>
      </c>
      <c r="I31" s="73">
        <v>8</v>
      </c>
      <c r="J31" s="22">
        <f t="shared" ref="J31:K54" si="5">B31-H31</f>
        <v>2</v>
      </c>
      <c r="K31" s="34">
        <f t="shared" si="5"/>
        <v>4</v>
      </c>
      <c r="L31" s="161">
        <f t="shared" si="2"/>
        <v>0.5</v>
      </c>
      <c r="M31" s="35">
        <f t="shared" si="3"/>
        <v>8.9552238805970154E-3</v>
      </c>
      <c r="N31" s="162">
        <v>1</v>
      </c>
    </row>
    <row r="32" spans="1:14" ht="14.25" x14ac:dyDescent="0.15">
      <c r="A32" s="180" t="s">
        <v>160</v>
      </c>
      <c r="B32" s="93">
        <v>1</v>
      </c>
      <c r="C32" s="73">
        <v>1</v>
      </c>
      <c r="D32" s="93">
        <v>1</v>
      </c>
      <c r="E32" s="73">
        <v>1</v>
      </c>
      <c r="F32" s="22">
        <f t="shared" si="0"/>
        <v>0</v>
      </c>
      <c r="G32" s="41">
        <f t="shared" si="0"/>
        <v>0</v>
      </c>
      <c r="H32" s="93">
        <v>1</v>
      </c>
      <c r="I32" s="73">
        <v>1</v>
      </c>
      <c r="J32" s="22">
        <f t="shared" si="5"/>
        <v>0</v>
      </c>
      <c r="K32" s="34">
        <f t="shared" si="5"/>
        <v>0</v>
      </c>
      <c r="L32" s="161">
        <f t="shared" si="2"/>
        <v>0</v>
      </c>
      <c r="M32" s="35">
        <f t="shared" si="3"/>
        <v>7.4626865671641792E-4</v>
      </c>
      <c r="N32" s="162">
        <v>6</v>
      </c>
    </row>
    <row r="33" spans="1:14" ht="14.25" x14ac:dyDescent="0.15">
      <c r="A33" s="181" t="s">
        <v>161</v>
      </c>
      <c r="B33" s="93"/>
      <c r="C33" s="73"/>
      <c r="D33" s="93"/>
      <c r="E33" s="73"/>
      <c r="F33" s="22">
        <f t="shared" ref="F33:G54" si="6">B33-D33</f>
        <v>0</v>
      </c>
      <c r="G33" s="36">
        <f t="shared" si="6"/>
        <v>0</v>
      </c>
      <c r="H33" s="93"/>
      <c r="I33" s="73"/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0</v>
      </c>
      <c r="N33" s="162">
        <v>5</v>
      </c>
    </row>
    <row r="34" spans="1:14" ht="14.25" x14ac:dyDescent="0.15">
      <c r="A34" s="179" t="s">
        <v>162</v>
      </c>
      <c r="B34" s="93">
        <v>21</v>
      </c>
      <c r="C34" s="73">
        <v>31</v>
      </c>
      <c r="D34" s="93">
        <v>21</v>
      </c>
      <c r="E34" s="73">
        <v>31</v>
      </c>
      <c r="F34" s="22">
        <f t="shared" si="6"/>
        <v>0</v>
      </c>
      <c r="G34" s="36">
        <f t="shared" si="6"/>
        <v>0</v>
      </c>
      <c r="H34" s="93">
        <v>17</v>
      </c>
      <c r="I34" s="73">
        <v>23</v>
      </c>
      <c r="J34" s="22">
        <f t="shared" si="5"/>
        <v>4</v>
      </c>
      <c r="K34" s="34">
        <f t="shared" si="5"/>
        <v>8</v>
      </c>
      <c r="L34" s="161">
        <f t="shared" si="2"/>
        <v>0.34782608695652173</v>
      </c>
      <c r="M34" s="35">
        <f t="shared" si="3"/>
        <v>2.3134328358208955E-2</v>
      </c>
      <c r="N34" s="162">
        <v>1</v>
      </c>
    </row>
    <row r="35" spans="1:14" ht="14.25" x14ac:dyDescent="0.15">
      <c r="A35" s="179" t="s">
        <v>163</v>
      </c>
      <c r="B35" s="93">
        <v>0</v>
      </c>
      <c r="C35" s="73">
        <v>4</v>
      </c>
      <c r="D35" s="93">
        <v>0</v>
      </c>
      <c r="E35" s="73">
        <v>4</v>
      </c>
      <c r="F35" s="22">
        <f t="shared" si="6"/>
        <v>0</v>
      </c>
      <c r="G35" s="36">
        <f t="shared" si="6"/>
        <v>0</v>
      </c>
      <c r="H35" s="93">
        <v>0</v>
      </c>
      <c r="I35" s="73">
        <v>4</v>
      </c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2.9850746268656717E-3</v>
      </c>
      <c r="N35" s="162">
        <v>5</v>
      </c>
    </row>
    <row r="36" spans="1:14" ht="14.25" x14ac:dyDescent="0.15">
      <c r="A36" s="179" t="s">
        <v>164</v>
      </c>
      <c r="B36" s="22">
        <v>1</v>
      </c>
      <c r="C36" s="73">
        <v>1</v>
      </c>
      <c r="D36" s="22">
        <v>1</v>
      </c>
      <c r="E36" s="73">
        <v>1</v>
      </c>
      <c r="F36" s="22">
        <f t="shared" si="6"/>
        <v>0</v>
      </c>
      <c r="G36" s="36">
        <f t="shared" si="6"/>
        <v>0</v>
      </c>
      <c r="H36" s="22">
        <v>1</v>
      </c>
      <c r="I36" s="73">
        <v>1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ref="M36:M54" si="7">C36/$C$54</f>
        <v>7.4626865671641792E-4</v>
      </c>
      <c r="N36" s="162">
        <v>5</v>
      </c>
    </row>
    <row r="37" spans="1:14" ht="14.25" x14ac:dyDescent="0.15">
      <c r="A37" s="182" t="s">
        <v>165</v>
      </c>
      <c r="B37" s="93">
        <v>265</v>
      </c>
      <c r="C37" s="72">
        <v>316</v>
      </c>
      <c r="D37" s="93">
        <v>265</v>
      </c>
      <c r="E37" s="72">
        <v>316</v>
      </c>
      <c r="F37" s="22">
        <f t="shared" si="6"/>
        <v>0</v>
      </c>
      <c r="G37" s="36">
        <f t="shared" si="6"/>
        <v>0</v>
      </c>
      <c r="H37" s="93">
        <v>259</v>
      </c>
      <c r="I37" s="72">
        <v>307</v>
      </c>
      <c r="J37" s="22">
        <f t="shared" si="5"/>
        <v>6</v>
      </c>
      <c r="K37" s="34">
        <f t="shared" si="5"/>
        <v>9</v>
      </c>
      <c r="L37" s="161">
        <f t="shared" si="2"/>
        <v>2.9315960912052116E-2</v>
      </c>
      <c r="M37" s="35">
        <f t="shared" si="7"/>
        <v>0.23582089552238805</v>
      </c>
      <c r="N37" s="162">
        <v>1</v>
      </c>
    </row>
    <row r="38" spans="1:14" ht="14.25" x14ac:dyDescent="0.15">
      <c r="A38" s="179" t="s">
        <v>166</v>
      </c>
      <c r="B38" s="22"/>
      <c r="C38" s="73"/>
      <c r="D38" s="22"/>
      <c r="E38" s="73"/>
      <c r="F38" s="22">
        <f t="shared" si="6"/>
        <v>0</v>
      </c>
      <c r="G38" s="36">
        <f t="shared" si="6"/>
        <v>0</v>
      </c>
      <c r="H38" s="22"/>
      <c r="I38" s="73"/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7"/>
        <v>0</v>
      </c>
      <c r="N38" s="162">
        <v>2</v>
      </c>
    </row>
    <row r="39" spans="1:14" ht="14.25" x14ac:dyDescent="0.15">
      <c r="A39" s="183" t="s">
        <v>167</v>
      </c>
      <c r="B39" s="93">
        <v>1</v>
      </c>
      <c r="C39" s="73">
        <v>1</v>
      </c>
      <c r="D39" s="93">
        <v>1</v>
      </c>
      <c r="E39" s="73">
        <v>1</v>
      </c>
      <c r="F39" s="22">
        <f t="shared" si="6"/>
        <v>0</v>
      </c>
      <c r="G39" s="36">
        <f t="shared" si="6"/>
        <v>0</v>
      </c>
      <c r="H39" s="93">
        <v>1</v>
      </c>
      <c r="I39" s="73">
        <v>1</v>
      </c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7"/>
        <v>7.4626865671641792E-4</v>
      </c>
      <c r="N39" s="162">
        <v>2</v>
      </c>
    </row>
    <row r="40" spans="1:14" ht="14.25" x14ac:dyDescent="0.15">
      <c r="A40" s="183" t="s">
        <v>168</v>
      </c>
      <c r="B40" s="93"/>
      <c r="C40" s="73"/>
      <c r="D40" s="93"/>
      <c r="E40" s="73"/>
      <c r="F40" s="22">
        <f t="shared" si="6"/>
        <v>0</v>
      </c>
      <c r="G40" s="36">
        <f t="shared" si="6"/>
        <v>0</v>
      </c>
      <c r="H40" s="93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7"/>
        <v>0</v>
      </c>
      <c r="N40" s="162">
        <v>2</v>
      </c>
    </row>
    <row r="41" spans="1:14" ht="14.25" x14ac:dyDescent="0.15">
      <c r="A41" s="183" t="s">
        <v>72</v>
      </c>
      <c r="B41" s="22">
        <v>1</v>
      </c>
      <c r="C41" s="73">
        <v>1</v>
      </c>
      <c r="D41" s="22">
        <v>1</v>
      </c>
      <c r="E41" s="73">
        <v>1</v>
      </c>
      <c r="F41" s="22">
        <f t="shared" si="6"/>
        <v>0</v>
      </c>
      <c r="G41" s="36">
        <f t="shared" si="6"/>
        <v>0</v>
      </c>
      <c r="H41" s="22"/>
      <c r="I41" s="73"/>
      <c r="J41" s="22">
        <f t="shared" si="5"/>
        <v>1</v>
      </c>
      <c r="K41" s="34">
        <f t="shared" si="5"/>
        <v>1</v>
      </c>
      <c r="L41" s="161">
        <f t="shared" si="2"/>
        <v>0</v>
      </c>
      <c r="M41" s="35">
        <f t="shared" si="7"/>
        <v>7.4626865671641792E-4</v>
      </c>
      <c r="N41" s="162">
        <v>2</v>
      </c>
    </row>
    <row r="42" spans="1:14" ht="14.25" x14ac:dyDescent="0.15">
      <c r="A42" s="181" t="s">
        <v>169</v>
      </c>
      <c r="B42" s="93">
        <v>1</v>
      </c>
      <c r="C42" s="72">
        <v>1</v>
      </c>
      <c r="D42" s="93">
        <v>1</v>
      </c>
      <c r="E42" s="72">
        <v>1</v>
      </c>
      <c r="F42" s="22">
        <f t="shared" si="6"/>
        <v>0</v>
      </c>
      <c r="G42" s="33">
        <f t="shared" si="6"/>
        <v>0</v>
      </c>
      <c r="H42" s="93">
        <v>1</v>
      </c>
      <c r="I42" s="72">
        <v>1</v>
      </c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7"/>
        <v>7.4626865671641792E-4</v>
      </c>
      <c r="N42" s="162">
        <v>2</v>
      </c>
    </row>
    <row r="43" spans="1:14" ht="14.25" x14ac:dyDescent="0.15">
      <c r="A43" s="179" t="s">
        <v>170</v>
      </c>
      <c r="B43" s="22"/>
      <c r="C43" s="72"/>
      <c r="D43" s="22"/>
      <c r="E43" s="72"/>
      <c r="F43" s="22">
        <f t="shared" si="6"/>
        <v>0</v>
      </c>
      <c r="G43" s="33">
        <f t="shared" si="6"/>
        <v>0</v>
      </c>
      <c r="H43" s="22"/>
      <c r="I43" s="72"/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7"/>
        <v>0</v>
      </c>
      <c r="N43" s="162">
        <v>2</v>
      </c>
    </row>
    <row r="44" spans="1:14" ht="14.25" x14ac:dyDescent="0.15">
      <c r="A44" s="181" t="s">
        <v>171</v>
      </c>
      <c r="B44" s="22"/>
      <c r="C44" s="72"/>
      <c r="D44" s="22"/>
      <c r="E44" s="72"/>
      <c r="F44" s="77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7"/>
        <v>0</v>
      </c>
      <c r="N44" s="162">
        <v>1</v>
      </c>
    </row>
    <row r="45" spans="1:14" ht="14.25" x14ac:dyDescent="0.15">
      <c r="A45" s="179" t="s">
        <v>172</v>
      </c>
      <c r="B45" s="22">
        <v>23</v>
      </c>
      <c r="C45" s="72">
        <v>24</v>
      </c>
      <c r="D45" s="22">
        <v>23</v>
      </c>
      <c r="E45" s="72">
        <v>24</v>
      </c>
      <c r="F45" s="77">
        <f t="shared" si="6"/>
        <v>0</v>
      </c>
      <c r="G45" s="33">
        <f t="shared" si="6"/>
        <v>0</v>
      </c>
      <c r="H45" s="22">
        <v>19</v>
      </c>
      <c r="I45" s="72">
        <v>19</v>
      </c>
      <c r="J45" s="22">
        <f t="shared" si="5"/>
        <v>4</v>
      </c>
      <c r="K45" s="34">
        <f t="shared" si="5"/>
        <v>5</v>
      </c>
      <c r="L45" s="161">
        <f t="shared" si="2"/>
        <v>0.26315789473684209</v>
      </c>
      <c r="M45" s="35">
        <f t="shared" si="7"/>
        <v>1.7910447761194031E-2</v>
      </c>
      <c r="N45" s="162">
        <v>1</v>
      </c>
    </row>
    <row r="46" spans="1:14" ht="14.25" x14ac:dyDescent="0.15">
      <c r="A46" s="184" t="s">
        <v>173</v>
      </c>
      <c r="B46" s="22"/>
      <c r="C46" s="72"/>
      <c r="D46" s="22"/>
      <c r="E46" s="72"/>
      <c r="F46" s="79">
        <f t="shared" si="6"/>
        <v>0</v>
      </c>
      <c r="G46" s="30">
        <f t="shared" si="6"/>
        <v>0</v>
      </c>
      <c r="H46" s="22">
        <v>1</v>
      </c>
      <c r="I46" s="72">
        <v>1</v>
      </c>
      <c r="J46" s="22">
        <f t="shared" si="5"/>
        <v>-1</v>
      </c>
      <c r="K46" s="34">
        <f t="shared" si="5"/>
        <v>-1</v>
      </c>
      <c r="L46" s="161">
        <f t="shared" si="2"/>
        <v>-1</v>
      </c>
      <c r="M46" s="35">
        <f t="shared" si="7"/>
        <v>0</v>
      </c>
      <c r="N46" s="162">
        <v>3</v>
      </c>
    </row>
    <row r="47" spans="1:14" ht="14.25" x14ac:dyDescent="0.15">
      <c r="A47" s="179" t="s">
        <v>174</v>
      </c>
      <c r="B47" s="22">
        <v>6</v>
      </c>
      <c r="C47" s="73">
        <v>6</v>
      </c>
      <c r="D47" s="22">
        <v>6</v>
      </c>
      <c r="E47" s="73">
        <v>6</v>
      </c>
      <c r="F47" s="77">
        <f t="shared" si="6"/>
        <v>0</v>
      </c>
      <c r="G47" s="33">
        <f t="shared" si="6"/>
        <v>0</v>
      </c>
      <c r="H47" s="22">
        <v>4</v>
      </c>
      <c r="I47" s="73">
        <v>4</v>
      </c>
      <c r="J47" s="21">
        <f t="shared" si="5"/>
        <v>2</v>
      </c>
      <c r="K47" s="34">
        <f t="shared" si="5"/>
        <v>2</v>
      </c>
      <c r="L47" s="161">
        <f t="shared" si="2"/>
        <v>0.5</v>
      </c>
      <c r="M47" s="35">
        <f t="shared" si="7"/>
        <v>4.4776119402985077E-3</v>
      </c>
      <c r="N47" s="162">
        <v>2</v>
      </c>
    </row>
    <row r="48" spans="1:14" ht="14.25" x14ac:dyDescent="0.15">
      <c r="A48" s="179" t="s">
        <v>175</v>
      </c>
      <c r="B48" s="22">
        <v>20</v>
      </c>
      <c r="C48" s="73">
        <v>26</v>
      </c>
      <c r="D48" s="22">
        <v>20</v>
      </c>
      <c r="E48" s="73">
        <v>26</v>
      </c>
      <c r="F48" s="77">
        <f t="shared" si="6"/>
        <v>0</v>
      </c>
      <c r="G48" s="33">
        <f t="shared" si="6"/>
        <v>0</v>
      </c>
      <c r="H48" s="185">
        <v>21</v>
      </c>
      <c r="I48" s="73">
        <v>27</v>
      </c>
      <c r="J48" s="21">
        <f t="shared" si="5"/>
        <v>-1</v>
      </c>
      <c r="K48" s="34">
        <f t="shared" si="5"/>
        <v>-1</v>
      </c>
      <c r="L48" s="161">
        <f t="shared" si="2"/>
        <v>-3.7037037037037035E-2</v>
      </c>
      <c r="M48" s="35">
        <f t="shared" si="7"/>
        <v>1.9402985074626865E-2</v>
      </c>
      <c r="N48" s="162">
        <v>4</v>
      </c>
    </row>
    <row r="49" spans="1:14" ht="14.25" x14ac:dyDescent="0.15">
      <c r="A49" s="179" t="s">
        <v>176</v>
      </c>
      <c r="B49" s="22"/>
      <c r="C49" s="73"/>
      <c r="D49" s="22"/>
      <c r="E49" s="73"/>
      <c r="F49" s="77">
        <f t="shared" si="6"/>
        <v>0</v>
      </c>
      <c r="G49" s="33">
        <f t="shared" si="6"/>
        <v>0</v>
      </c>
      <c r="H49" s="186"/>
      <c r="I49" s="73"/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7"/>
        <v>0</v>
      </c>
      <c r="N49" s="162">
        <v>2</v>
      </c>
    </row>
    <row r="50" spans="1:14" ht="14.25" x14ac:dyDescent="0.15">
      <c r="A50" s="176" t="s">
        <v>177</v>
      </c>
      <c r="B50" s="22">
        <v>1</v>
      </c>
      <c r="C50" s="73">
        <v>1</v>
      </c>
      <c r="D50" s="22">
        <v>1</v>
      </c>
      <c r="E50" s="73">
        <v>1</v>
      </c>
      <c r="F50" s="77">
        <f t="shared" si="6"/>
        <v>0</v>
      </c>
      <c r="G50" s="33">
        <f t="shared" si="6"/>
        <v>0</v>
      </c>
      <c r="H50" s="186">
        <v>1</v>
      </c>
      <c r="I50" s="73">
        <v>1</v>
      </c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7"/>
        <v>7.4626865671641792E-4</v>
      </c>
      <c r="N50" s="162">
        <v>1</v>
      </c>
    </row>
    <row r="51" spans="1:14" ht="14.25" x14ac:dyDescent="0.15">
      <c r="A51" s="179" t="s">
        <v>71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7"/>
        <v>7.4626865671641792E-4</v>
      </c>
      <c r="N51" s="162">
        <v>5</v>
      </c>
    </row>
    <row r="52" spans="1:14" ht="14.25" x14ac:dyDescent="0.15">
      <c r="A52" s="179" t="s">
        <v>178</v>
      </c>
      <c r="B52" s="22">
        <v>114</v>
      </c>
      <c r="C52" s="73">
        <v>122</v>
      </c>
      <c r="D52" s="22">
        <v>118</v>
      </c>
      <c r="E52" s="73">
        <v>126</v>
      </c>
      <c r="F52" s="77">
        <f t="shared" si="6"/>
        <v>-4</v>
      </c>
      <c r="G52" s="33">
        <f t="shared" si="6"/>
        <v>-4</v>
      </c>
      <c r="H52" s="186">
        <v>107</v>
      </c>
      <c r="I52" s="73">
        <v>114</v>
      </c>
      <c r="J52" s="21">
        <f t="shared" si="5"/>
        <v>7</v>
      </c>
      <c r="K52" s="34">
        <f t="shared" si="5"/>
        <v>8</v>
      </c>
      <c r="L52" s="161">
        <f t="shared" si="2"/>
        <v>7.0175438596491224E-2</v>
      </c>
      <c r="M52" s="35">
        <f t="shared" si="7"/>
        <v>9.1044776119402981E-2</v>
      </c>
      <c r="N52" s="187">
        <v>1</v>
      </c>
    </row>
    <row r="53" spans="1:14" ht="15" thickBot="1" x14ac:dyDescent="0.2">
      <c r="A53" s="188" t="s">
        <v>88</v>
      </c>
      <c r="B53" s="42">
        <v>1</v>
      </c>
      <c r="C53" s="189">
        <v>1</v>
      </c>
      <c r="D53" s="42">
        <v>1</v>
      </c>
      <c r="E53" s="189">
        <v>1</v>
      </c>
      <c r="F53" s="77">
        <f t="shared" si="6"/>
        <v>0</v>
      </c>
      <c r="G53" s="33">
        <f t="shared" si="6"/>
        <v>0</v>
      </c>
      <c r="H53" s="190">
        <v>1</v>
      </c>
      <c r="I53" s="189">
        <v>1</v>
      </c>
      <c r="J53" s="42">
        <f t="shared" si="5"/>
        <v>0</v>
      </c>
      <c r="K53" s="38">
        <f t="shared" si="5"/>
        <v>0</v>
      </c>
      <c r="L53" s="191">
        <f t="shared" si="2"/>
        <v>0</v>
      </c>
      <c r="M53" s="39">
        <f t="shared" si="7"/>
        <v>7.4626865671641792E-4</v>
      </c>
      <c r="N53" s="192">
        <v>0</v>
      </c>
    </row>
    <row r="54" spans="1:14" ht="15" thickBot="1" x14ac:dyDescent="0.2">
      <c r="A54" s="193" t="s">
        <v>53</v>
      </c>
      <c r="B54" s="43">
        <f>SUM(B4:B53)</f>
        <v>1094</v>
      </c>
      <c r="C54" s="75">
        <f>SUM(C4:C53)</f>
        <v>1340</v>
      </c>
      <c r="D54" s="43">
        <f>SUM(D4:D53)</f>
        <v>1106</v>
      </c>
      <c r="E54" s="75">
        <f>SUM(E4:E53)</f>
        <v>1351</v>
      </c>
      <c r="F54" s="44">
        <f t="shared" si="6"/>
        <v>-12</v>
      </c>
      <c r="G54" s="146">
        <f t="shared" si="6"/>
        <v>-11</v>
      </c>
      <c r="H54" s="43">
        <f>SUM(H4:H53)</f>
        <v>1024</v>
      </c>
      <c r="I54" s="75">
        <f>SUM(I4:I53)</f>
        <v>1249</v>
      </c>
      <c r="J54" s="44">
        <f t="shared" si="5"/>
        <v>70</v>
      </c>
      <c r="K54" s="45">
        <f t="shared" si="5"/>
        <v>91</v>
      </c>
      <c r="L54" s="194">
        <f t="shared" si="2"/>
        <v>7.2858286629303437E-2</v>
      </c>
      <c r="M54" s="195">
        <f t="shared" si="7"/>
        <v>1</v>
      </c>
      <c r="N54" s="7"/>
    </row>
    <row r="55" spans="1:14" x14ac:dyDescent="0.15">
      <c r="M55" s="196"/>
    </row>
  </sheetData>
  <mergeCells count="15">
    <mergeCell ref="I1:M1"/>
    <mergeCell ref="B2:C2"/>
    <mergeCell ref="D2:E2"/>
    <mergeCell ref="F2:G2"/>
    <mergeCell ref="H2:I2"/>
    <mergeCell ref="J2:K2"/>
    <mergeCell ref="AA2:AB2"/>
    <mergeCell ref="AC2:AD2"/>
    <mergeCell ref="AE2:AF2"/>
    <mergeCell ref="P2:P3"/>
    <mergeCell ref="Q2:R2"/>
    <mergeCell ref="S2:T2"/>
    <mergeCell ref="U2:V2"/>
    <mergeCell ref="W2:X2"/>
    <mergeCell ref="Y2:Z2"/>
  </mergeCells>
  <phoneticPr fontId="15"/>
  <pageMargins left="0.51181102362204722" right="0.51181102362204722" top="0.55118110236220474" bottom="0.39370078740157483" header="0.31496062992125984" footer="0.31496062992125984"/>
  <pageSetup paperSize="9" scale="99" fitToHeight="0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0904-E027-458A-ACFC-CB276F2DFEEE}">
  <dimension ref="A2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7.5" customWidth="1"/>
    <col min="14" max="14" width="5.625" customWidth="1"/>
    <col min="15" max="15" width="6" customWidth="1"/>
    <col min="16" max="16" width="8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185</v>
      </c>
      <c r="J2" s="375"/>
      <c r="K2" s="375"/>
      <c r="L2" s="375"/>
      <c r="M2" s="375"/>
    </row>
    <row r="3" spans="1:32" ht="14.25" x14ac:dyDescent="0.15">
      <c r="A3" s="149"/>
      <c r="B3" s="373">
        <v>44927</v>
      </c>
      <c r="C3" s="374"/>
      <c r="D3" s="373">
        <v>44896</v>
      </c>
      <c r="E3" s="374"/>
      <c r="F3" s="345" t="s">
        <v>3</v>
      </c>
      <c r="G3" s="346"/>
      <c r="H3" s="373">
        <v>44562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3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5" si="2">IF(ISERROR(K5/I5),0,K5/I5)</f>
        <v>0</v>
      </c>
      <c r="M5" s="29">
        <f t="shared" ref="M5:M55" si="3">C5/$C$55</f>
        <v>7.4019245003700959E-4</v>
      </c>
      <c r="N5" s="162">
        <v>1</v>
      </c>
      <c r="P5" s="148" t="s">
        <v>25</v>
      </c>
      <c r="Q5" s="163">
        <v>19</v>
      </c>
      <c r="R5" s="163">
        <v>1087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29</v>
      </c>
      <c r="Y5" s="163">
        <v>6</v>
      </c>
      <c r="Z5" s="165">
        <v>215</v>
      </c>
      <c r="AA5" s="164">
        <v>2</v>
      </c>
      <c r="AB5" s="166">
        <v>4</v>
      </c>
      <c r="AC5" s="167">
        <f>Q5+S5+U5+W5+Y5+AA5</f>
        <v>38</v>
      </c>
      <c r="AD5" s="168">
        <f>R5+T5+V5+X5+Z5+AB5+1</f>
        <v>1351</v>
      </c>
      <c r="AE5" s="169">
        <v>669</v>
      </c>
      <c r="AF5" s="170">
        <v>682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1.4803849000740192E-3</v>
      </c>
      <c r="N6" s="162">
        <v>5</v>
      </c>
      <c r="P6" s="172" t="s">
        <v>19</v>
      </c>
      <c r="Q6" s="59">
        <f>Q5/AC5</f>
        <v>0.5</v>
      </c>
      <c r="R6" s="59">
        <f>R5/AD5</f>
        <v>0.80458919319022948</v>
      </c>
      <c r="S6" s="60">
        <f>S5/AC5</f>
        <v>0.18421052631578946</v>
      </c>
      <c r="T6" s="60">
        <f>T5/AD5</f>
        <v>1.0362694300518135E-2</v>
      </c>
      <c r="U6" s="59">
        <f>U5/AC5</f>
        <v>2.6315789473684209E-2</v>
      </c>
      <c r="V6" s="59">
        <f>V5/AD5</f>
        <v>7.4019245003700959E-4</v>
      </c>
      <c r="W6" s="60">
        <f>W5/AC5</f>
        <v>7.8947368421052627E-2</v>
      </c>
      <c r="X6" s="60">
        <f>X5/AD5</f>
        <v>2.1465581051073278E-2</v>
      </c>
      <c r="Y6" s="59">
        <f>Y5/AC5</f>
        <v>0.15789473684210525</v>
      </c>
      <c r="Z6" s="59">
        <f>Z5/AD5</f>
        <v>0.15914137675795706</v>
      </c>
      <c r="AA6" s="60">
        <f>AA5/AC5</f>
        <v>5.2631578947368418E-2</v>
      </c>
      <c r="AB6" s="173">
        <f>AB5/AD5</f>
        <v>2.9607698001480384E-3</v>
      </c>
      <c r="AC6" s="174">
        <f>Q6+S6+U6+W6+Y6+AA6</f>
        <v>1</v>
      </c>
      <c r="AD6" s="175">
        <f>R6+T6+V6+X6+Z6+AB6</f>
        <v>0.99925980754996302</v>
      </c>
      <c r="AE6" s="63">
        <f>AE5/AD5</f>
        <v>0.49518874907475946</v>
      </c>
      <c r="AF6" s="64">
        <f>AF5/AD5</f>
        <v>0.5048112509252406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2.2205773501110288E-3</v>
      </c>
      <c r="N7" s="162">
        <v>6</v>
      </c>
      <c r="P7" s="127"/>
      <c r="Q7" s="177"/>
      <c r="R7" s="178" t="s">
        <v>136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1.4803849000740192E-3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120</v>
      </c>
      <c r="C9" s="73">
        <v>206</v>
      </c>
      <c r="D9" s="93">
        <v>119</v>
      </c>
      <c r="E9" s="73">
        <v>204</v>
      </c>
      <c r="F9" s="22">
        <f t="shared" si="0"/>
        <v>1</v>
      </c>
      <c r="G9" s="33">
        <f t="shared" si="0"/>
        <v>2</v>
      </c>
      <c r="H9" s="93">
        <v>102</v>
      </c>
      <c r="I9" s="73">
        <v>179</v>
      </c>
      <c r="J9" s="22">
        <f t="shared" si="1"/>
        <v>18</v>
      </c>
      <c r="K9" s="34">
        <f t="shared" si="1"/>
        <v>27</v>
      </c>
      <c r="L9" s="161">
        <f t="shared" si="2"/>
        <v>0.15083798882681565</v>
      </c>
      <c r="M9" s="35">
        <f t="shared" si="3"/>
        <v>0.15247964470762398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6</v>
      </c>
      <c r="C10" s="73">
        <v>6</v>
      </c>
      <c r="D10" s="22">
        <v>6</v>
      </c>
      <c r="E10" s="73">
        <v>6</v>
      </c>
      <c r="F10" s="22">
        <f t="shared" si="0"/>
        <v>0</v>
      </c>
      <c r="G10" s="33">
        <f t="shared" si="0"/>
        <v>0</v>
      </c>
      <c r="H10" s="22"/>
      <c r="I10" s="73"/>
      <c r="J10" s="22">
        <f t="shared" si="1"/>
        <v>6</v>
      </c>
      <c r="K10" s="34">
        <f t="shared" si="1"/>
        <v>6</v>
      </c>
      <c r="L10" s="161">
        <f t="shared" si="2"/>
        <v>0</v>
      </c>
      <c r="M10" s="35">
        <f t="shared" si="3"/>
        <v>4.4411547002220575E-3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10</v>
      </c>
      <c r="I11" s="73">
        <v>20</v>
      </c>
      <c r="J11" s="22">
        <f t="shared" si="1"/>
        <v>0</v>
      </c>
      <c r="K11" s="34">
        <f t="shared" si="1"/>
        <v>2</v>
      </c>
      <c r="L11" s="161">
        <f t="shared" si="2"/>
        <v>0.1</v>
      </c>
      <c r="M11" s="35">
        <f t="shared" si="3"/>
        <v>1.628423390081421E-2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7.4019245003700959E-4</v>
      </c>
      <c r="N12" s="162">
        <v>1</v>
      </c>
    </row>
    <row r="13" spans="1:32" ht="14.25" x14ac:dyDescent="0.15">
      <c r="A13" s="179" t="s">
        <v>142</v>
      </c>
      <c r="B13" s="22">
        <v>2</v>
      </c>
      <c r="C13" s="73">
        <v>2</v>
      </c>
      <c r="D13" s="22">
        <v>2</v>
      </c>
      <c r="E13" s="73">
        <v>2</v>
      </c>
      <c r="F13" s="22">
        <f t="shared" si="0"/>
        <v>0</v>
      </c>
      <c r="G13" s="36">
        <f t="shared" si="0"/>
        <v>0</v>
      </c>
      <c r="H13" s="22">
        <v>1</v>
      </c>
      <c r="I13" s="73">
        <v>3</v>
      </c>
      <c r="J13" s="22">
        <f t="shared" si="1"/>
        <v>1</v>
      </c>
      <c r="K13" s="34">
        <f t="shared" si="1"/>
        <v>-1</v>
      </c>
      <c r="L13" s="161">
        <f t="shared" si="2"/>
        <v>-0.33333333333333331</v>
      </c>
      <c r="M13" s="35">
        <f t="shared" si="3"/>
        <v>1.4803849000740192E-3</v>
      </c>
      <c r="N13" s="162">
        <v>4</v>
      </c>
    </row>
    <row r="14" spans="1:32" ht="14.25" x14ac:dyDescent="0.15">
      <c r="A14" s="179" t="s">
        <v>143</v>
      </c>
      <c r="B14" s="22">
        <v>4</v>
      </c>
      <c r="C14" s="73">
        <v>6</v>
      </c>
      <c r="D14" s="22">
        <v>4</v>
      </c>
      <c r="E14" s="73">
        <v>6</v>
      </c>
      <c r="F14" s="22">
        <f t="shared" si="0"/>
        <v>0</v>
      </c>
      <c r="G14" s="33">
        <f t="shared" si="0"/>
        <v>0</v>
      </c>
      <c r="H14" s="22">
        <v>2</v>
      </c>
      <c r="I14" s="73">
        <v>4</v>
      </c>
      <c r="J14" s="22">
        <f t="shared" si="1"/>
        <v>2</v>
      </c>
      <c r="K14" s="34">
        <f t="shared" si="1"/>
        <v>2</v>
      </c>
      <c r="L14" s="161">
        <f t="shared" si="2"/>
        <v>0.5</v>
      </c>
      <c r="M14" s="35">
        <f t="shared" si="3"/>
        <v>4.4411547002220575E-3</v>
      </c>
      <c r="N14" s="162">
        <v>1</v>
      </c>
    </row>
    <row r="15" spans="1:32" ht="14.25" x14ac:dyDescent="0.15">
      <c r="A15" s="179" t="s">
        <v>144</v>
      </c>
      <c r="B15" s="93">
        <v>189</v>
      </c>
      <c r="C15" s="73">
        <v>232</v>
      </c>
      <c r="D15" s="93">
        <v>189</v>
      </c>
      <c r="E15" s="73">
        <v>231</v>
      </c>
      <c r="F15" s="22">
        <f t="shared" si="0"/>
        <v>0</v>
      </c>
      <c r="G15" s="33">
        <f t="shared" si="0"/>
        <v>1</v>
      </c>
      <c r="H15" s="93">
        <v>171</v>
      </c>
      <c r="I15" s="73">
        <v>213</v>
      </c>
      <c r="J15" s="22">
        <f t="shared" si="1"/>
        <v>18</v>
      </c>
      <c r="K15" s="34">
        <f t="shared" si="1"/>
        <v>19</v>
      </c>
      <c r="L15" s="161">
        <f t="shared" si="2"/>
        <v>8.9201877934272297E-2</v>
      </c>
      <c r="M15" s="35">
        <f t="shared" si="3"/>
        <v>0.17172464840858623</v>
      </c>
      <c r="N15" s="162">
        <v>1</v>
      </c>
    </row>
    <row r="16" spans="1:32" ht="14.25" x14ac:dyDescent="0.15">
      <c r="A16" s="179" t="s">
        <v>73</v>
      </c>
      <c r="B16" s="93">
        <v>119</v>
      </c>
      <c r="C16" s="73">
        <v>123</v>
      </c>
      <c r="D16" s="93">
        <v>121</v>
      </c>
      <c r="E16" s="73">
        <v>125</v>
      </c>
      <c r="F16" s="22">
        <f t="shared" si="0"/>
        <v>-2</v>
      </c>
      <c r="G16" s="33">
        <f t="shared" si="0"/>
        <v>-2</v>
      </c>
      <c r="H16" s="93">
        <v>127</v>
      </c>
      <c r="I16" s="73">
        <v>130</v>
      </c>
      <c r="J16" s="22">
        <f t="shared" si="1"/>
        <v>-8</v>
      </c>
      <c r="K16" s="34">
        <f t="shared" si="1"/>
        <v>-7</v>
      </c>
      <c r="L16" s="161">
        <f t="shared" si="2"/>
        <v>-5.3846153846153849E-2</v>
      </c>
      <c r="M16" s="35">
        <f t="shared" si="3"/>
        <v>9.1043671354552186E-2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7.4019245003700959E-4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1.4803849000740192E-3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2</v>
      </c>
      <c r="I20" s="73">
        <v>2</v>
      </c>
      <c r="J20" s="22">
        <f t="shared" ref="J20:K30" si="4">B20-H20</f>
        <v>-2</v>
      </c>
      <c r="K20" s="34">
        <f t="shared" si="4"/>
        <v>-2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7.4019245003700959E-4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7</v>
      </c>
      <c r="I22" s="73">
        <v>8</v>
      </c>
      <c r="J22" s="37">
        <f t="shared" si="4"/>
        <v>1</v>
      </c>
      <c r="K22" s="38">
        <f t="shared" si="4"/>
        <v>0</v>
      </c>
      <c r="L22" s="161">
        <f t="shared" si="2"/>
        <v>0</v>
      </c>
      <c r="M22" s="39">
        <f t="shared" si="3"/>
        <v>5.9215396002960767E-3</v>
      </c>
      <c r="N22" s="162">
        <v>1</v>
      </c>
    </row>
    <row r="23" spans="1:14" ht="14.25" x14ac:dyDescent="0.15">
      <c r="A23" s="181" t="s">
        <v>151</v>
      </c>
      <c r="B23" s="22">
        <v>50</v>
      </c>
      <c r="C23" s="73">
        <v>50</v>
      </c>
      <c r="D23" s="22">
        <v>53</v>
      </c>
      <c r="E23" s="73">
        <v>53</v>
      </c>
      <c r="F23" s="37">
        <f t="shared" si="0"/>
        <v>-3</v>
      </c>
      <c r="G23" s="40">
        <f t="shared" si="0"/>
        <v>-3</v>
      </c>
      <c r="H23" s="22">
        <v>31</v>
      </c>
      <c r="I23" s="73">
        <v>31</v>
      </c>
      <c r="J23" s="37">
        <f t="shared" si="4"/>
        <v>19</v>
      </c>
      <c r="K23" s="38">
        <f t="shared" si="4"/>
        <v>19</v>
      </c>
      <c r="L23" s="161">
        <f t="shared" si="2"/>
        <v>0.61290322580645162</v>
      </c>
      <c r="M23" s="39">
        <f t="shared" si="3"/>
        <v>3.7009622501850484E-2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7.4019245003700959E-4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7.4019245003700959E-4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6</v>
      </c>
      <c r="E27" s="73">
        <v>6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-1</v>
      </c>
      <c r="K27" s="34">
        <f t="shared" si="4"/>
        <v>-1</v>
      </c>
      <c r="L27" s="161">
        <f t="shared" si="2"/>
        <v>-0.14285714285714285</v>
      </c>
      <c r="M27" s="35">
        <f t="shared" si="3"/>
        <v>4.4411547002220575E-3</v>
      </c>
      <c r="N27" s="162">
        <v>1</v>
      </c>
    </row>
    <row r="28" spans="1:14" ht="14.25" x14ac:dyDescent="0.15">
      <c r="A28" s="179" t="s">
        <v>155</v>
      </c>
      <c r="B28" s="93">
        <v>106</v>
      </c>
      <c r="C28" s="109">
        <v>116</v>
      </c>
      <c r="D28" s="93">
        <v>106</v>
      </c>
      <c r="E28" s="109">
        <v>116</v>
      </c>
      <c r="F28" s="93">
        <f t="shared" si="0"/>
        <v>0</v>
      </c>
      <c r="G28" s="105">
        <f t="shared" si="0"/>
        <v>0</v>
      </c>
      <c r="H28" s="93">
        <v>108</v>
      </c>
      <c r="I28" s="109">
        <v>119</v>
      </c>
      <c r="J28" s="93">
        <f t="shared" si="4"/>
        <v>-2</v>
      </c>
      <c r="K28" s="106">
        <f t="shared" si="4"/>
        <v>-3</v>
      </c>
      <c r="L28" s="161">
        <f t="shared" si="2"/>
        <v>-2.5210084033613446E-2</v>
      </c>
      <c r="M28" s="108">
        <f t="shared" si="3"/>
        <v>8.5862324204293114E-2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3.7009622501850479E-3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1</v>
      </c>
      <c r="E30" s="73">
        <v>1</v>
      </c>
      <c r="F30" s="22">
        <f t="shared" si="0"/>
        <v>0</v>
      </c>
      <c r="G30" s="33">
        <f t="shared" si="0"/>
        <v>0</v>
      </c>
      <c r="H30" s="22"/>
      <c r="I30" s="73"/>
      <c r="J30" s="22">
        <f t="shared" si="4"/>
        <v>1</v>
      </c>
      <c r="K30" s="34">
        <f t="shared" si="4"/>
        <v>1</v>
      </c>
      <c r="L30" s="161">
        <f t="shared" si="2"/>
        <v>0</v>
      </c>
      <c r="M30" s="35">
        <f t="shared" si="3"/>
        <v>7.4019245003700959E-4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12</v>
      </c>
      <c r="D32" s="93">
        <v>5</v>
      </c>
      <c r="E32" s="73">
        <v>12</v>
      </c>
      <c r="F32" s="22">
        <f t="shared" si="0"/>
        <v>0</v>
      </c>
      <c r="G32" s="33">
        <f t="shared" si="0"/>
        <v>0</v>
      </c>
      <c r="H32" s="93">
        <v>3</v>
      </c>
      <c r="I32" s="73">
        <v>8</v>
      </c>
      <c r="J32" s="22">
        <f t="shared" ref="J32:K55" si="5">B32-H32</f>
        <v>2</v>
      </c>
      <c r="K32" s="34">
        <f t="shared" si="5"/>
        <v>4</v>
      </c>
      <c r="L32" s="161">
        <f t="shared" si="2"/>
        <v>0.5</v>
      </c>
      <c r="M32" s="35">
        <f t="shared" si="3"/>
        <v>8.8823094004441151E-3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7.4019245003700959E-4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21</v>
      </c>
      <c r="C35" s="73">
        <v>31</v>
      </c>
      <c r="D35" s="93">
        <v>21</v>
      </c>
      <c r="E35" s="73">
        <v>30</v>
      </c>
      <c r="F35" s="22">
        <f t="shared" si="6"/>
        <v>0</v>
      </c>
      <c r="G35" s="36">
        <f t="shared" si="6"/>
        <v>1</v>
      </c>
      <c r="H35" s="93">
        <v>17</v>
      </c>
      <c r="I35" s="73">
        <v>23</v>
      </c>
      <c r="J35" s="22">
        <f t="shared" si="5"/>
        <v>4</v>
      </c>
      <c r="K35" s="34">
        <f t="shared" si="5"/>
        <v>8</v>
      </c>
      <c r="L35" s="161">
        <f t="shared" si="2"/>
        <v>0.34782608695652173</v>
      </c>
      <c r="M35" s="35">
        <f t="shared" si="3"/>
        <v>2.2945965951147299E-2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0</v>
      </c>
      <c r="E36" s="73">
        <v>4</v>
      </c>
      <c r="F36" s="22">
        <f t="shared" si="6"/>
        <v>0</v>
      </c>
      <c r="G36" s="36">
        <f t="shared" si="6"/>
        <v>0</v>
      </c>
      <c r="H36" s="93">
        <v>0</v>
      </c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2.9607698001480384E-3</v>
      </c>
      <c r="N36" s="162">
        <v>5</v>
      </c>
    </row>
    <row r="37" spans="1:14" ht="14.25" x14ac:dyDescent="0.15">
      <c r="A37" s="179" t="s">
        <v>164</v>
      </c>
      <c r="B37" s="22">
        <v>1</v>
      </c>
      <c r="C37" s="73">
        <v>1</v>
      </c>
      <c r="D37" s="22">
        <v>1</v>
      </c>
      <c r="E37" s="73">
        <v>1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7.4019245003700959E-4</v>
      </c>
      <c r="N37" s="162">
        <v>5</v>
      </c>
    </row>
    <row r="38" spans="1:14" ht="14.25" x14ac:dyDescent="0.15">
      <c r="A38" s="182" t="s">
        <v>165</v>
      </c>
      <c r="B38" s="93">
        <v>265</v>
      </c>
      <c r="C38" s="72">
        <v>316</v>
      </c>
      <c r="D38" s="93">
        <v>269</v>
      </c>
      <c r="E38" s="72">
        <v>320</v>
      </c>
      <c r="F38" s="22">
        <f t="shared" si="6"/>
        <v>-4</v>
      </c>
      <c r="G38" s="36">
        <f t="shared" si="6"/>
        <v>-4</v>
      </c>
      <c r="H38" s="93">
        <v>259</v>
      </c>
      <c r="I38" s="72">
        <v>307</v>
      </c>
      <c r="J38" s="22">
        <f t="shared" si="5"/>
        <v>6</v>
      </c>
      <c r="K38" s="34">
        <f t="shared" si="5"/>
        <v>9</v>
      </c>
      <c r="L38" s="161">
        <f t="shared" si="2"/>
        <v>2.9315960912052116E-2</v>
      </c>
      <c r="M38" s="35">
        <f t="shared" si="3"/>
        <v>0.23390081421169504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7.4019245003700959E-4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>
        <v>1</v>
      </c>
      <c r="C42" s="73">
        <v>1</v>
      </c>
      <c r="D42" s="22">
        <v>1</v>
      </c>
      <c r="E42" s="73">
        <v>1</v>
      </c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1</v>
      </c>
      <c r="K42" s="34">
        <f t="shared" si="5"/>
        <v>1</v>
      </c>
      <c r="L42" s="161">
        <f t="shared" si="2"/>
        <v>0</v>
      </c>
      <c r="M42" s="35">
        <f t="shared" si="3"/>
        <v>7.4019245003700959E-4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7.4019245003700959E-4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23</v>
      </c>
      <c r="C46" s="72">
        <v>24</v>
      </c>
      <c r="D46" s="22">
        <v>22</v>
      </c>
      <c r="E46" s="72">
        <v>23</v>
      </c>
      <c r="F46" s="77">
        <f t="shared" si="6"/>
        <v>1</v>
      </c>
      <c r="G46" s="33">
        <f t="shared" si="6"/>
        <v>1</v>
      </c>
      <c r="H46" s="22">
        <v>19</v>
      </c>
      <c r="I46" s="72">
        <v>19</v>
      </c>
      <c r="J46" s="22">
        <f t="shared" si="5"/>
        <v>4</v>
      </c>
      <c r="K46" s="34">
        <f t="shared" si="5"/>
        <v>5</v>
      </c>
      <c r="L46" s="161">
        <f t="shared" si="2"/>
        <v>0.26315789473684209</v>
      </c>
      <c r="M46" s="35">
        <f t="shared" si="3"/>
        <v>1.776461880088823E-2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>
        <v>1</v>
      </c>
      <c r="I47" s="72">
        <v>1</v>
      </c>
      <c r="J47" s="22">
        <f t="shared" si="5"/>
        <v>-1</v>
      </c>
      <c r="K47" s="34">
        <f t="shared" si="5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4</v>
      </c>
      <c r="I48" s="73">
        <v>4</v>
      </c>
      <c r="J48" s="21">
        <f t="shared" si="5"/>
        <v>2</v>
      </c>
      <c r="K48" s="34">
        <f t="shared" si="5"/>
        <v>2</v>
      </c>
      <c r="L48" s="161">
        <f t="shared" si="2"/>
        <v>0.5</v>
      </c>
      <c r="M48" s="35">
        <f t="shared" si="3"/>
        <v>4.4411547002220575E-3</v>
      </c>
      <c r="N48" s="162">
        <v>2</v>
      </c>
    </row>
    <row r="49" spans="1:14" ht="14.25" x14ac:dyDescent="0.15">
      <c r="A49" s="179" t="s">
        <v>175</v>
      </c>
      <c r="B49" s="22">
        <v>20</v>
      </c>
      <c r="C49" s="73">
        <v>26</v>
      </c>
      <c r="D49" s="22">
        <v>20</v>
      </c>
      <c r="E49" s="73">
        <v>26</v>
      </c>
      <c r="F49" s="77">
        <f t="shared" si="6"/>
        <v>0</v>
      </c>
      <c r="G49" s="33">
        <f t="shared" si="6"/>
        <v>0</v>
      </c>
      <c r="H49" s="185">
        <v>21</v>
      </c>
      <c r="I49" s="73">
        <v>27</v>
      </c>
      <c r="J49" s="21">
        <f t="shared" si="5"/>
        <v>-1</v>
      </c>
      <c r="K49" s="34">
        <f t="shared" si="5"/>
        <v>-1</v>
      </c>
      <c r="L49" s="161">
        <f t="shared" si="2"/>
        <v>-3.7037037037037035E-2</v>
      </c>
      <c r="M49" s="35">
        <f t="shared" si="3"/>
        <v>1.924500370096225E-2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7.4019245003700959E-4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7.4019245003700959E-4</v>
      </c>
      <c r="N52" s="162">
        <v>5</v>
      </c>
    </row>
    <row r="53" spans="1:14" ht="14.25" x14ac:dyDescent="0.15">
      <c r="A53" s="179" t="s">
        <v>178</v>
      </c>
      <c r="B53" s="22">
        <v>118</v>
      </c>
      <c r="C53" s="73">
        <v>126</v>
      </c>
      <c r="D53" s="22">
        <v>113</v>
      </c>
      <c r="E53" s="73">
        <v>119</v>
      </c>
      <c r="F53" s="77">
        <f t="shared" si="6"/>
        <v>5</v>
      </c>
      <c r="G53" s="33">
        <f t="shared" si="6"/>
        <v>7</v>
      </c>
      <c r="H53" s="186">
        <v>107</v>
      </c>
      <c r="I53" s="73">
        <v>114</v>
      </c>
      <c r="J53" s="21">
        <f t="shared" si="5"/>
        <v>11</v>
      </c>
      <c r="K53" s="34">
        <f t="shared" si="5"/>
        <v>12</v>
      </c>
      <c r="L53" s="161">
        <f t="shared" si="2"/>
        <v>0.10526315789473684</v>
      </c>
      <c r="M53" s="35">
        <f t="shared" si="3"/>
        <v>9.3264248704663211E-2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0</v>
      </c>
      <c r="L54" s="191">
        <f t="shared" si="2"/>
        <v>0</v>
      </c>
      <c r="M54" s="39">
        <f t="shared" si="3"/>
        <v>7.4019245003700959E-4</v>
      </c>
      <c r="N54" s="192">
        <v>0</v>
      </c>
    </row>
    <row r="55" spans="1:14" ht="15" thickBot="1" x14ac:dyDescent="0.2">
      <c r="A55" s="193" t="s">
        <v>53</v>
      </c>
      <c r="B55" s="43">
        <f>SUM(B5:B54)</f>
        <v>1106</v>
      </c>
      <c r="C55" s="75">
        <f>SUM(C5:C54)</f>
        <v>1351</v>
      </c>
      <c r="D55" s="43">
        <f>SUM(D5:D54)</f>
        <v>1108</v>
      </c>
      <c r="E55" s="75">
        <f>SUM(E5:E54)</f>
        <v>1348</v>
      </c>
      <c r="F55" s="44">
        <f t="shared" si="6"/>
        <v>-2</v>
      </c>
      <c r="G55" s="146">
        <f t="shared" si="6"/>
        <v>3</v>
      </c>
      <c r="H55" s="43">
        <f>SUM(H5:H54)</f>
        <v>1024</v>
      </c>
      <c r="I55" s="75">
        <f>SUM(I5:I54)</f>
        <v>1249</v>
      </c>
      <c r="J55" s="44">
        <f t="shared" si="5"/>
        <v>82</v>
      </c>
      <c r="K55" s="45">
        <f t="shared" si="5"/>
        <v>102</v>
      </c>
      <c r="L55" s="194">
        <f t="shared" si="2"/>
        <v>8.1665332265812657E-2</v>
      </c>
      <c r="M55" s="195">
        <f t="shared" si="3"/>
        <v>1</v>
      </c>
      <c r="N55" s="7"/>
    </row>
  </sheetData>
  <mergeCells count="15">
    <mergeCell ref="I2:M2"/>
    <mergeCell ref="B3:C3"/>
    <mergeCell ref="D3:E3"/>
    <mergeCell ref="F3:G3"/>
    <mergeCell ref="H3:I3"/>
    <mergeCell ref="J3:K3"/>
    <mergeCell ref="AA3:AB3"/>
    <mergeCell ref="AC3:AD3"/>
    <mergeCell ref="AE3:AF3"/>
    <mergeCell ref="P3:P4"/>
    <mergeCell ref="Q3:R3"/>
    <mergeCell ref="S3:T3"/>
    <mergeCell ref="U3:V3"/>
    <mergeCell ref="W3:X3"/>
    <mergeCell ref="Y3:Z3"/>
  </mergeCells>
  <phoneticPr fontId="15"/>
  <pageMargins left="0.51181102362204722" right="0.51181102362204722" top="0.55118110236220474" bottom="0.39370078740157483" header="0.31496062992125984" footer="0.31496062992125984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750FE-26F7-4D0F-9D88-A6D76D2A8CD6}">
  <dimension ref="A2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  <col min="16" max="16" width="8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184</v>
      </c>
      <c r="J2" s="375"/>
      <c r="K2" s="375"/>
      <c r="L2" s="375"/>
      <c r="M2" s="375"/>
    </row>
    <row r="3" spans="1:32" ht="14.25" x14ac:dyDescent="0.15">
      <c r="A3" s="149"/>
      <c r="B3" s="373">
        <v>44896</v>
      </c>
      <c r="C3" s="374"/>
      <c r="D3" s="373">
        <v>44866</v>
      </c>
      <c r="E3" s="374"/>
      <c r="F3" s="345" t="s">
        <v>3</v>
      </c>
      <c r="G3" s="346"/>
      <c r="H3" s="373">
        <v>44531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3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5" si="2">IF(ISERROR(K5/I5),0,K5/I5)</f>
        <v>0</v>
      </c>
      <c r="M5" s="29">
        <f t="shared" ref="M5:M55" si="3">C5/$C$55</f>
        <v>7.4183976261127599E-4</v>
      </c>
      <c r="N5" s="162">
        <v>1</v>
      </c>
      <c r="P5" s="148" t="s">
        <v>25</v>
      </c>
      <c r="Q5" s="163">
        <v>19</v>
      </c>
      <c r="R5" s="163">
        <v>1086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29</v>
      </c>
      <c r="Y5" s="163">
        <v>6</v>
      </c>
      <c r="Z5" s="165">
        <v>213</v>
      </c>
      <c r="AA5" s="164">
        <v>2</v>
      </c>
      <c r="AB5" s="166">
        <v>4</v>
      </c>
      <c r="AC5" s="167">
        <f>Q5+S5+U5+W5+Y5+AA5</f>
        <v>38</v>
      </c>
      <c r="AD5" s="168">
        <f>R5+T5+V5+X5+Z5+AB5+1</f>
        <v>1348</v>
      </c>
      <c r="AE5" s="169">
        <v>674</v>
      </c>
      <c r="AF5" s="170">
        <v>674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1.483679525222552E-3</v>
      </c>
      <c r="N6" s="162">
        <v>5</v>
      </c>
      <c r="P6" s="172" t="s">
        <v>19</v>
      </c>
      <c r="Q6" s="59">
        <f>Q5/AC5</f>
        <v>0.5</v>
      </c>
      <c r="R6" s="59">
        <f>R5/AD5</f>
        <v>0.8056379821958457</v>
      </c>
      <c r="S6" s="60">
        <f>S5/AC5</f>
        <v>0.18421052631578946</v>
      </c>
      <c r="T6" s="60">
        <f>T5/AD5</f>
        <v>1.0385756676557863E-2</v>
      </c>
      <c r="U6" s="59">
        <f>U5/AC5</f>
        <v>2.6315789473684209E-2</v>
      </c>
      <c r="V6" s="59">
        <f>V5/AD5</f>
        <v>7.4183976261127599E-4</v>
      </c>
      <c r="W6" s="60">
        <f>W5/AC5</f>
        <v>7.8947368421052627E-2</v>
      </c>
      <c r="X6" s="60">
        <f>X5/AD5</f>
        <v>2.1513353115727003E-2</v>
      </c>
      <c r="Y6" s="59">
        <f>Y5/AC5</f>
        <v>0.15789473684210525</v>
      </c>
      <c r="Z6" s="59">
        <f>Z5/AD5</f>
        <v>0.15801186943620177</v>
      </c>
      <c r="AA6" s="60">
        <f>AA5/AC5</f>
        <v>5.2631578947368418E-2</v>
      </c>
      <c r="AB6" s="173">
        <f>AB5/AD5</f>
        <v>2.967359050445104E-3</v>
      </c>
      <c r="AC6" s="174">
        <f>Q6+S6+U6+W6+Y6+AA6</f>
        <v>1</v>
      </c>
      <c r="AD6" s="175">
        <f>R6+T6+V6+X6+Z6+AB6</f>
        <v>0.99925816023738867</v>
      </c>
      <c r="AE6" s="63">
        <f>AE5/AD5</f>
        <v>0.5</v>
      </c>
      <c r="AF6" s="64">
        <f>AF5/AD5</f>
        <v>0.5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2.225519287833828E-3</v>
      </c>
      <c r="N7" s="162">
        <v>6</v>
      </c>
      <c r="P7" s="127"/>
      <c r="Q7" s="177"/>
      <c r="R7" s="178" t="s">
        <v>136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1.483679525222552E-3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119</v>
      </c>
      <c r="C9" s="73">
        <v>204</v>
      </c>
      <c r="D9" s="93">
        <v>118</v>
      </c>
      <c r="E9" s="73">
        <v>204</v>
      </c>
      <c r="F9" s="22">
        <f t="shared" si="0"/>
        <v>1</v>
      </c>
      <c r="G9" s="33">
        <f t="shared" si="0"/>
        <v>0</v>
      </c>
      <c r="H9" s="93">
        <v>102</v>
      </c>
      <c r="I9" s="73">
        <v>185</v>
      </c>
      <c r="J9" s="22">
        <f t="shared" si="1"/>
        <v>17</v>
      </c>
      <c r="K9" s="34">
        <f t="shared" si="1"/>
        <v>19</v>
      </c>
      <c r="L9" s="161">
        <f t="shared" si="2"/>
        <v>0.10270270270270271</v>
      </c>
      <c r="M9" s="35">
        <f t="shared" si="3"/>
        <v>0.1513353115727003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6</v>
      </c>
      <c r="C10" s="73">
        <v>6</v>
      </c>
      <c r="D10" s="22">
        <v>6</v>
      </c>
      <c r="E10" s="73">
        <v>6</v>
      </c>
      <c r="F10" s="22">
        <f t="shared" si="0"/>
        <v>0</v>
      </c>
      <c r="G10" s="33">
        <f t="shared" si="0"/>
        <v>0</v>
      </c>
      <c r="H10" s="22"/>
      <c r="I10" s="73"/>
      <c r="J10" s="22">
        <f t="shared" si="1"/>
        <v>6</v>
      </c>
      <c r="K10" s="34">
        <f t="shared" si="1"/>
        <v>6</v>
      </c>
      <c r="L10" s="161">
        <f t="shared" si="2"/>
        <v>0</v>
      </c>
      <c r="M10" s="35">
        <f t="shared" si="3"/>
        <v>4.4510385756676559E-3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10</v>
      </c>
      <c r="I11" s="73">
        <v>20</v>
      </c>
      <c r="J11" s="22">
        <f t="shared" si="1"/>
        <v>0</v>
      </c>
      <c r="K11" s="34">
        <f t="shared" si="1"/>
        <v>2</v>
      </c>
      <c r="L11" s="161">
        <f t="shared" si="2"/>
        <v>0.1</v>
      </c>
      <c r="M11" s="35">
        <f t="shared" si="3"/>
        <v>1.6320474777448073E-2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7.4183976261127599E-4</v>
      </c>
      <c r="N12" s="162">
        <v>1</v>
      </c>
    </row>
    <row r="13" spans="1:32" ht="14.25" x14ac:dyDescent="0.15">
      <c r="A13" s="179" t="s">
        <v>142</v>
      </c>
      <c r="B13" s="22">
        <v>2</v>
      </c>
      <c r="C13" s="73">
        <v>2</v>
      </c>
      <c r="D13" s="22">
        <v>2</v>
      </c>
      <c r="E13" s="73">
        <v>2</v>
      </c>
      <c r="F13" s="22">
        <f t="shared" si="0"/>
        <v>0</v>
      </c>
      <c r="G13" s="36">
        <f t="shared" si="0"/>
        <v>0</v>
      </c>
      <c r="H13" s="22">
        <v>1</v>
      </c>
      <c r="I13" s="73">
        <v>3</v>
      </c>
      <c r="J13" s="22">
        <f t="shared" si="1"/>
        <v>1</v>
      </c>
      <c r="K13" s="34">
        <f t="shared" si="1"/>
        <v>-1</v>
      </c>
      <c r="L13" s="161">
        <f t="shared" si="2"/>
        <v>-0.33333333333333331</v>
      </c>
      <c r="M13" s="35">
        <f t="shared" si="3"/>
        <v>1.483679525222552E-3</v>
      </c>
      <c r="N13" s="162">
        <v>4</v>
      </c>
    </row>
    <row r="14" spans="1:32" ht="14.25" x14ac:dyDescent="0.15">
      <c r="A14" s="179" t="s">
        <v>143</v>
      </c>
      <c r="B14" s="22">
        <v>4</v>
      </c>
      <c r="C14" s="73">
        <v>6</v>
      </c>
      <c r="D14" s="22">
        <v>4</v>
      </c>
      <c r="E14" s="73">
        <v>6</v>
      </c>
      <c r="F14" s="22">
        <f t="shared" si="0"/>
        <v>0</v>
      </c>
      <c r="G14" s="33">
        <f t="shared" si="0"/>
        <v>0</v>
      </c>
      <c r="H14" s="22">
        <v>1</v>
      </c>
      <c r="I14" s="73">
        <v>3</v>
      </c>
      <c r="J14" s="22">
        <f t="shared" si="1"/>
        <v>3</v>
      </c>
      <c r="K14" s="34">
        <f t="shared" si="1"/>
        <v>3</v>
      </c>
      <c r="L14" s="161">
        <f t="shared" si="2"/>
        <v>1</v>
      </c>
      <c r="M14" s="35">
        <f t="shared" si="3"/>
        <v>4.4510385756676559E-3</v>
      </c>
      <c r="N14" s="162">
        <v>1</v>
      </c>
    </row>
    <row r="15" spans="1:32" ht="14.25" x14ac:dyDescent="0.15">
      <c r="A15" s="179" t="s">
        <v>144</v>
      </c>
      <c r="B15" s="93">
        <v>189</v>
      </c>
      <c r="C15" s="73">
        <v>231</v>
      </c>
      <c r="D15" s="93">
        <v>193</v>
      </c>
      <c r="E15" s="73">
        <v>236</v>
      </c>
      <c r="F15" s="22">
        <f t="shared" si="0"/>
        <v>-4</v>
      </c>
      <c r="G15" s="33">
        <f t="shared" si="0"/>
        <v>-5</v>
      </c>
      <c r="H15" s="93">
        <v>173</v>
      </c>
      <c r="I15" s="73">
        <v>215</v>
      </c>
      <c r="J15" s="22">
        <f t="shared" si="1"/>
        <v>16</v>
      </c>
      <c r="K15" s="34">
        <f t="shared" si="1"/>
        <v>16</v>
      </c>
      <c r="L15" s="161">
        <f t="shared" si="2"/>
        <v>7.441860465116279E-2</v>
      </c>
      <c r="M15" s="35">
        <f t="shared" si="3"/>
        <v>0.17136498516320475</v>
      </c>
      <c r="N15" s="162">
        <v>1</v>
      </c>
    </row>
    <row r="16" spans="1:32" ht="14.25" x14ac:dyDescent="0.15">
      <c r="A16" s="179" t="s">
        <v>73</v>
      </c>
      <c r="B16" s="93">
        <v>121</v>
      </c>
      <c r="C16" s="73">
        <v>125</v>
      </c>
      <c r="D16" s="93">
        <v>121</v>
      </c>
      <c r="E16" s="73">
        <v>125</v>
      </c>
      <c r="F16" s="22">
        <f t="shared" si="0"/>
        <v>0</v>
      </c>
      <c r="G16" s="33">
        <f t="shared" si="0"/>
        <v>0</v>
      </c>
      <c r="H16" s="93">
        <v>129</v>
      </c>
      <c r="I16" s="73">
        <v>132</v>
      </c>
      <c r="J16" s="22">
        <f t="shared" si="1"/>
        <v>-8</v>
      </c>
      <c r="K16" s="34">
        <f t="shared" si="1"/>
        <v>-7</v>
      </c>
      <c r="L16" s="161">
        <f t="shared" si="2"/>
        <v>-5.3030303030303032E-2</v>
      </c>
      <c r="M16" s="35">
        <f t="shared" si="3"/>
        <v>9.2729970326409492E-2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7.4183976261127599E-4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1.483679525222552E-3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2</v>
      </c>
      <c r="I20" s="73">
        <v>2</v>
      </c>
      <c r="J20" s="22">
        <f t="shared" ref="J20:K30" si="4">B20-H20</f>
        <v>-2</v>
      </c>
      <c r="K20" s="34">
        <f t="shared" si="4"/>
        <v>-2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7.4183976261127599E-4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7</v>
      </c>
      <c r="I22" s="73">
        <v>8</v>
      </c>
      <c r="J22" s="37">
        <f t="shared" si="4"/>
        <v>1</v>
      </c>
      <c r="K22" s="38">
        <f t="shared" si="4"/>
        <v>0</v>
      </c>
      <c r="L22" s="161">
        <f t="shared" si="2"/>
        <v>0</v>
      </c>
      <c r="M22" s="39">
        <f t="shared" si="3"/>
        <v>5.9347181008902079E-3</v>
      </c>
      <c r="N22" s="162">
        <v>1</v>
      </c>
    </row>
    <row r="23" spans="1:14" ht="14.25" x14ac:dyDescent="0.15">
      <c r="A23" s="181" t="s">
        <v>151</v>
      </c>
      <c r="B23" s="22">
        <v>53</v>
      </c>
      <c r="C23" s="73">
        <v>53</v>
      </c>
      <c r="D23" s="22">
        <v>52</v>
      </c>
      <c r="E23" s="73">
        <v>52</v>
      </c>
      <c r="F23" s="37">
        <f t="shared" si="0"/>
        <v>1</v>
      </c>
      <c r="G23" s="40">
        <f t="shared" si="0"/>
        <v>1</v>
      </c>
      <c r="H23" s="22">
        <v>30</v>
      </c>
      <c r="I23" s="73">
        <v>30</v>
      </c>
      <c r="J23" s="37">
        <f t="shared" si="4"/>
        <v>23</v>
      </c>
      <c r="K23" s="38">
        <f t="shared" si="4"/>
        <v>23</v>
      </c>
      <c r="L23" s="161">
        <f t="shared" si="2"/>
        <v>0.76666666666666672</v>
      </c>
      <c r="M23" s="39">
        <f t="shared" si="3"/>
        <v>3.9317507418397624E-2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7.4183976261127599E-4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7.4183976261127599E-4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6</v>
      </c>
      <c r="E27" s="73">
        <v>6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-1</v>
      </c>
      <c r="K27" s="34">
        <f t="shared" si="4"/>
        <v>-1</v>
      </c>
      <c r="L27" s="161">
        <f t="shared" si="2"/>
        <v>-0.14285714285714285</v>
      </c>
      <c r="M27" s="35">
        <f t="shared" si="3"/>
        <v>4.4510385756676559E-3</v>
      </c>
      <c r="N27" s="162">
        <v>1</v>
      </c>
    </row>
    <row r="28" spans="1:14" ht="14.25" x14ac:dyDescent="0.15">
      <c r="A28" s="179" t="s">
        <v>155</v>
      </c>
      <c r="B28" s="93">
        <v>106</v>
      </c>
      <c r="C28" s="109">
        <v>116</v>
      </c>
      <c r="D28" s="93">
        <v>108</v>
      </c>
      <c r="E28" s="109">
        <v>118</v>
      </c>
      <c r="F28" s="93">
        <f t="shared" si="0"/>
        <v>-2</v>
      </c>
      <c r="G28" s="105">
        <f t="shared" si="0"/>
        <v>-2</v>
      </c>
      <c r="H28" s="93">
        <v>108</v>
      </c>
      <c r="I28" s="109">
        <v>119</v>
      </c>
      <c r="J28" s="93">
        <f t="shared" si="4"/>
        <v>-2</v>
      </c>
      <c r="K28" s="106">
        <f t="shared" si="4"/>
        <v>-3</v>
      </c>
      <c r="L28" s="161">
        <f t="shared" si="2"/>
        <v>-2.5210084033613446E-2</v>
      </c>
      <c r="M28" s="108">
        <f t="shared" si="3"/>
        <v>8.6053412462908013E-2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3.70919881305638E-3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1</v>
      </c>
      <c r="E30" s="73">
        <v>1</v>
      </c>
      <c r="F30" s="22">
        <f t="shared" si="0"/>
        <v>0</v>
      </c>
      <c r="G30" s="33">
        <f t="shared" si="0"/>
        <v>0</v>
      </c>
      <c r="H30" s="22"/>
      <c r="I30" s="73"/>
      <c r="J30" s="22">
        <f t="shared" si="4"/>
        <v>1</v>
      </c>
      <c r="K30" s="34">
        <f t="shared" si="4"/>
        <v>1</v>
      </c>
      <c r="L30" s="161">
        <f t="shared" si="2"/>
        <v>0</v>
      </c>
      <c r="M30" s="35">
        <f t="shared" si="3"/>
        <v>7.4183976261127599E-4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12</v>
      </c>
      <c r="D32" s="93">
        <v>5</v>
      </c>
      <c r="E32" s="73">
        <v>12</v>
      </c>
      <c r="F32" s="22">
        <f t="shared" si="0"/>
        <v>0</v>
      </c>
      <c r="G32" s="33">
        <f t="shared" si="0"/>
        <v>0</v>
      </c>
      <c r="H32" s="93">
        <v>3</v>
      </c>
      <c r="I32" s="73">
        <v>8</v>
      </c>
      <c r="J32" s="22">
        <f t="shared" ref="J32:K55" si="5">B32-H32</f>
        <v>2</v>
      </c>
      <c r="K32" s="34">
        <f t="shared" si="5"/>
        <v>4</v>
      </c>
      <c r="L32" s="161">
        <f t="shared" si="2"/>
        <v>0.5</v>
      </c>
      <c r="M32" s="35">
        <f t="shared" si="3"/>
        <v>8.9020771513353119E-3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1</v>
      </c>
      <c r="I33" s="73">
        <v>1</v>
      </c>
      <c r="J33" s="22">
        <f t="shared" si="5"/>
        <v>0</v>
      </c>
      <c r="K33" s="34">
        <f t="shared" si="5"/>
        <v>0</v>
      </c>
      <c r="L33" s="161">
        <f t="shared" si="2"/>
        <v>0</v>
      </c>
      <c r="M33" s="35">
        <f t="shared" si="3"/>
        <v>7.4183976261127599E-4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21</v>
      </c>
      <c r="C35" s="73">
        <v>30</v>
      </c>
      <c r="D35" s="93">
        <v>21</v>
      </c>
      <c r="E35" s="73">
        <v>30</v>
      </c>
      <c r="F35" s="22">
        <f t="shared" si="6"/>
        <v>0</v>
      </c>
      <c r="G35" s="36">
        <f t="shared" si="6"/>
        <v>0</v>
      </c>
      <c r="H35" s="93">
        <v>19</v>
      </c>
      <c r="I35" s="73">
        <v>25</v>
      </c>
      <c r="J35" s="22">
        <f t="shared" si="5"/>
        <v>2</v>
      </c>
      <c r="K35" s="34">
        <f t="shared" si="5"/>
        <v>5</v>
      </c>
      <c r="L35" s="161">
        <f t="shared" si="2"/>
        <v>0.2</v>
      </c>
      <c r="M35" s="35">
        <f t="shared" si="3"/>
        <v>2.2255192878338281E-2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>
        <v>0</v>
      </c>
      <c r="E36" s="73">
        <v>4</v>
      </c>
      <c r="F36" s="22">
        <f t="shared" si="6"/>
        <v>0</v>
      </c>
      <c r="G36" s="36">
        <f t="shared" si="6"/>
        <v>0</v>
      </c>
      <c r="H36" s="93">
        <v>0</v>
      </c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2.967359050445104E-3</v>
      </c>
      <c r="N36" s="162">
        <v>5</v>
      </c>
    </row>
    <row r="37" spans="1:14" ht="14.25" x14ac:dyDescent="0.15">
      <c r="A37" s="179" t="s">
        <v>164</v>
      </c>
      <c r="B37" s="22">
        <v>1</v>
      </c>
      <c r="C37" s="73">
        <v>1</v>
      </c>
      <c r="D37" s="22">
        <v>1</v>
      </c>
      <c r="E37" s="73">
        <v>1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7.4183976261127599E-4</v>
      </c>
      <c r="N37" s="162">
        <v>5</v>
      </c>
    </row>
    <row r="38" spans="1:14" ht="14.25" x14ac:dyDescent="0.15">
      <c r="A38" s="182" t="s">
        <v>165</v>
      </c>
      <c r="B38" s="93">
        <v>269</v>
      </c>
      <c r="C38" s="72">
        <v>320</v>
      </c>
      <c r="D38" s="93">
        <v>265</v>
      </c>
      <c r="E38" s="72">
        <v>316</v>
      </c>
      <c r="F38" s="22">
        <f t="shared" si="6"/>
        <v>4</v>
      </c>
      <c r="G38" s="36">
        <f t="shared" si="6"/>
        <v>4</v>
      </c>
      <c r="H38" s="93">
        <v>259</v>
      </c>
      <c r="I38" s="72">
        <v>307</v>
      </c>
      <c r="J38" s="22">
        <f t="shared" si="5"/>
        <v>10</v>
      </c>
      <c r="K38" s="34">
        <f t="shared" si="5"/>
        <v>13</v>
      </c>
      <c r="L38" s="161">
        <f t="shared" si="2"/>
        <v>4.2345276872964167E-2</v>
      </c>
      <c r="M38" s="35">
        <f t="shared" si="3"/>
        <v>0.23738872403560832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7.4183976261127599E-4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>
        <v>1</v>
      </c>
      <c r="C42" s="73">
        <v>1</v>
      </c>
      <c r="D42" s="22">
        <v>1</v>
      </c>
      <c r="E42" s="73">
        <v>1</v>
      </c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1</v>
      </c>
      <c r="K42" s="34">
        <f t="shared" si="5"/>
        <v>1</v>
      </c>
      <c r="L42" s="161">
        <f t="shared" si="2"/>
        <v>0</v>
      </c>
      <c r="M42" s="35">
        <f t="shared" si="3"/>
        <v>7.4183976261127599E-4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7.4183976261127599E-4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23</v>
      </c>
      <c r="D46" s="22">
        <v>23</v>
      </c>
      <c r="E46" s="72">
        <v>24</v>
      </c>
      <c r="F46" s="77">
        <f t="shared" si="6"/>
        <v>-1</v>
      </c>
      <c r="G46" s="33">
        <f t="shared" si="6"/>
        <v>-1</v>
      </c>
      <c r="H46" s="22">
        <v>19</v>
      </c>
      <c r="I46" s="72">
        <v>19</v>
      </c>
      <c r="J46" s="22">
        <f t="shared" si="5"/>
        <v>3</v>
      </c>
      <c r="K46" s="34">
        <f t="shared" si="5"/>
        <v>4</v>
      </c>
      <c r="L46" s="161">
        <f t="shared" si="2"/>
        <v>0.21052631578947367</v>
      </c>
      <c r="M46" s="35">
        <f t="shared" si="3"/>
        <v>1.7062314540059347E-2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>
        <v>1</v>
      </c>
      <c r="I47" s="72">
        <v>1</v>
      </c>
      <c r="J47" s="22">
        <f t="shared" si="5"/>
        <v>-1</v>
      </c>
      <c r="K47" s="34">
        <f t="shared" si="5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4</v>
      </c>
      <c r="I48" s="73">
        <v>4</v>
      </c>
      <c r="J48" s="21">
        <f t="shared" si="5"/>
        <v>2</v>
      </c>
      <c r="K48" s="34">
        <f t="shared" si="5"/>
        <v>2</v>
      </c>
      <c r="L48" s="161">
        <f t="shared" si="2"/>
        <v>0.5</v>
      </c>
      <c r="M48" s="35">
        <f t="shared" si="3"/>
        <v>4.4510385756676559E-3</v>
      </c>
      <c r="N48" s="162">
        <v>2</v>
      </c>
    </row>
    <row r="49" spans="1:14" ht="14.25" x14ac:dyDescent="0.15">
      <c r="A49" s="179" t="s">
        <v>175</v>
      </c>
      <c r="B49" s="22">
        <v>20</v>
      </c>
      <c r="C49" s="73">
        <v>26</v>
      </c>
      <c r="D49" s="22">
        <v>20</v>
      </c>
      <c r="E49" s="73">
        <v>26</v>
      </c>
      <c r="F49" s="77">
        <f t="shared" si="6"/>
        <v>0</v>
      </c>
      <c r="G49" s="33">
        <f t="shared" si="6"/>
        <v>0</v>
      </c>
      <c r="H49" s="185">
        <v>19</v>
      </c>
      <c r="I49" s="73">
        <v>25</v>
      </c>
      <c r="J49" s="21">
        <f t="shared" si="5"/>
        <v>1</v>
      </c>
      <c r="K49" s="34">
        <f t="shared" si="5"/>
        <v>1</v>
      </c>
      <c r="L49" s="161">
        <f t="shared" si="2"/>
        <v>0.04</v>
      </c>
      <c r="M49" s="35">
        <f t="shared" si="3"/>
        <v>1.9287833827893175E-2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7.4183976261127599E-4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7.4183976261127599E-4</v>
      </c>
      <c r="N52" s="162">
        <v>5</v>
      </c>
    </row>
    <row r="53" spans="1:14" ht="14.25" x14ac:dyDescent="0.15">
      <c r="A53" s="179" t="s">
        <v>178</v>
      </c>
      <c r="B53" s="22">
        <v>113</v>
      </c>
      <c r="C53" s="73">
        <v>119</v>
      </c>
      <c r="D53" s="22">
        <v>109</v>
      </c>
      <c r="E53" s="73">
        <v>115</v>
      </c>
      <c r="F53" s="77">
        <f t="shared" si="6"/>
        <v>4</v>
      </c>
      <c r="G53" s="33">
        <f t="shared" si="6"/>
        <v>4</v>
      </c>
      <c r="H53" s="186">
        <v>113</v>
      </c>
      <c r="I53" s="73">
        <v>120</v>
      </c>
      <c r="J53" s="21">
        <f t="shared" si="5"/>
        <v>0</v>
      </c>
      <c r="K53" s="34">
        <f t="shared" si="5"/>
        <v>-1</v>
      </c>
      <c r="L53" s="161">
        <f t="shared" si="2"/>
        <v>-8.3333333333333332E-3</v>
      </c>
      <c r="M53" s="35">
        <f t="shared" si="3"/>
        <v>8.8278931750741835E-2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0</v>
      </c>
      <c r="L54" s="191">
        <f t="shared" si="2"/>
        <v>0</v>
      </c>
      <c r="M54" s="39">
        <f t="shared" si="3"/>
        <v>7.4183976261127599E-4</v>
      </c>
      <c r="N54" s="192">
        <v>0</v>
      </c>
    </row>
    <row r="55" spans="1:14" ht="15" thickBot="1" x14ac:dyDescent="0.2">
      <c r="A55" s="193" t="s">
        <v>53</v>
      </c>
      <c r="B55" s="43">
        <f>SUM(B5:B54)</f>
        <v>1108</v>
      </c>
      <c r="C55" s="75">
        <f>SUM(C5:C54)</f>
        <v>1348</v>
      </c>
      <c r="D55" s="43">
        <f>SUM(D5:D54)</f>
        <v>1105</v>
      </c>
      <c r="E55" s="75">
        <f>SUM(E5:E54)</f>
        <v>1347</v>
      </c>
      <c r="F55" s="44">
        <f t="shared" si="6"/>
        <v>3</v>
      </c>
      <c r="G55" s="146">
        <f t="shared" si="6"/>
        <v>1</v>
      </c>
      <c r="H55" s="43">
        <f>SUM(H5:H54)</f>
        <v>1032</v>
      </c>
      <c r="I55" s="75">
        <f>SUM(I5:I54)</f>
        <v>1263</v>
      </c>
      <c r="J55" s="44">
        <f t="shared" si="5"/>
        <v>76</v>
      </c>
      <c r="K55" s="45">
        <f t="shared" si="5"/>
        <v>85</v>
      </c>
      <c r="L55" s="194">
        <f t="shared" si="2"/>
        <v>6.7300079176563735E-2</v>
      </c>
      <c r="M55" s="195">
        <f t="shared" si="3"/>
        <v>1</v>
      </c>
      <c r="N55" s="7"/>
    </row>
  </sheetData>
  <mergeCells count="15">
    <mergeCell ref="I2:M2"/>
    <mergeCell ref="B3:C3"/>
    <mergeCell ref="D3:E3"/>
    <mergeCell ref="F3:G3"/>
    <mergeCell ref="H3:I3"/>
    <mergeCell ref="J3:K3"/>
    <mergeCell ref="AA3:AB3"/>
    <mergeCell ref="AC3:AD3"/>
    <mergeCell ref="AE3:AF3"/>
    <mergeCell ref="P3:P4"/>
    <mergeCell ref="Q3:R3"/>
    <mergeCell ref="S3:T3"/>
    <mergeCell ref="U3:V3"/>
    <mergeCell ref="W3:X3"/>
    <mergeCell ref="Y3:Z3"/>
  </mergeCells>
  <phoneticPr fontId="15"/>
  <pageMargins left="0.70866141732283472" right="0.70866141732283472" top="0.55118110236220474" bottom="0.39370078740157483" header="0.31496062992125984" footer="0.31496062992125984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3794-012E-41BA-9A6B-A7592B4E5468}">
  <sheetPr>
    <pageSetUpPr fitToPage="1"/>
  </sheetPr>
  <dimension ref="A2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  <col min="16" max="16" width="8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183</v>
      </c>
      <c r="J2" s="375"/>
      <c r="K2" s="375"/>
      <c r="L2" s="375"/>
      <c r="M2" s="375"/>
    </row>
    <row r="3" spans="1:32" ht="14.25" x14ac:dyDescent="0.15">
      <c r="A3" s="149"/>
      <c r="B3" s="373">
        <v>44866</v>
      </c>
      <c r="C3" s="374"/>
      <c r="D3" s="373">
        <v>44835</v>
      </c>
      <c r="E3" s="374"/>
      <c r="F3" s="345" t="s">
        <v>3</v>
      </c>
      <c r="G3" s="346"/>
      <c r="H3" s="373">
        <v>44501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3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5" si="2">IF(ISERROR(K5/I5),0,K5/I5)</f>
        <v>0</v>
      </c>
      <c r="M5" s="29">
        <f t="shared" ref="M5:M55" si="3">C5/$C$55</f>
        <v>7.4239049740163323E-4</v>
      </c>
      <c r="N5" s="162">
        <v>1</v>
      </c>
      <c r="P5" s="148" t="s">
        <v>25</v>
      </c>
      <c r="Q5" s="163">
        <v>19</v>
      </c>
      <c r="R5" s="163">
        <v>1085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29</v>
      </c>
      <c r="Y5" s="163">
        <v>6</v>
      </c>
      <c r="Z5" s="165">
        <v>213</v>
      </c>
      <c r="AA5" s="164">
        <v>2</v>
      </c>
      <c r="AB5" s="166">
        <v>4</v>
      </c>
      <c r="AC5" s="167">
        <f>Q5+S5+U5+W5+Y5+AA5</f>
        <v>38</v>
      </c>
      <c r="AD5" s="168">
        <f>R5+T5+V5+X5+Z5+AB5+1</f>
        <v>1347</v>
      </c>
      <c r="AE5" s="169">
        <v>668</v>
      </c>
      <c r="AF5" s="170">
        <v>679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1.4847809948032665E-3</v>
      </c>
      <c r="N6" s="162">
        <v>5</v>
      </c>
      <c r="P6" s="172" t="s">
        <v>19</v>
      </c>
      <c r="Q6" s="59">
        <f>Q5/AC5</f>
        <v>0.5</v>
      </c>
      <c r="R6" s="59">
        <f>R5/AD5</f>
        <v>0.80549368968077206</v>
      </c>
      <c r="S6" s="60">
        <f>S5/AC5</f>
        <v>0.18421052631578946</v>
      </c>
      <c r="T6" s="60">
        <f>T5/AD5</f>
        <v>1.0393466963622866E-2</v>
      </c>
      <c r="U6" s="59">
        <f>U5/AC5</f>
        <v>2.6315789473684209E-2</v>
      </c>
      <c r="V6" s="59">
        <f>V5/AD5</f>
        <v>7.4239049740163323E-4</v>
      </c>
      <c r="W6" s="60">
        <f>W5/AC5</f>
        <v>7.8947368421052627E-2</v>
      </c>
      <c r="X6" s="60">
        <f>X5/AD5</f>
        <v>2.1529324424647365E-2</v>
      </c>
      <c r="Y6" s="59">
        <f>Y5/AC5</f>
        <v>0.15789473684210525</v>
      </c>
      <c r="Z6" s="59">
        <f>Z5/AD5</f>
        <v>0.15812917594654788</v>
      </c>
      <c r="AA6" s="60">
        <f>AA5/AC5</f>
        <v>5.2631578947368418E-2</v>
      </c>
      <c r="AB6" s="173">
        <f>AB5/AD5</f>
        <v>2.9695619896065329E-3</v>
      </c>
      <c r="AC6" s="174">
        <f>Q6+S6+U6+W6+Y6+AA6</f>
        <v>1</v>
      </c>
      <c r="AD6" s="175">
        <f>R6+T6+V6+X6+Z6+AB6</f>
        <v>0.99925760950259834</v>
      </c>
      <c r="AE6" s="63">
        <f>AE5/AD5</f>
        <v>0.495916852264291</v>
      </c>
      <c r="AF6" s="64">
        <f>AF5/AD5</f>
        <v>0.50408314773570895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2.2271714922048997E-3</v>
      </c>
      <c r="N7" s="162">
        <v>6</v>
      </c>
      <c r="P7" s="127"/>
      <c r="Q7" s="177"/>
      <c r="R7" s="178" t="s">
        <v>136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1.4847809948032665E-3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118</v>
      </c>
      <c r="C9" s="73">
        <v>204</v>
      </c>
      <c r="D9" s="93">
        <v>117</v>
      </c>
      <c r="E9" s="73">
        <v>204</v>
      </c>
      <c r="F9" s="22">
        <f t="shared" si="0"/>
        <v>1</v>
      </c>
      <c r="G9" s="33">
        <f t="shared" si="0"/>
        <v>0</v>
      </c>
      <c r="H9" s="93">
        <v>104</v>
      </c>
      <c r="I9" s="73">
        <v>187</v>
      </c>
      <c r="J9" s="22">
        <f t="shared" si="1"/>
        <v>14</v>
      </c>
      <c r="K9" s="34">
        <f t="shared" si="1"/>
        <v>17</v>
      </c>
      <c r="L9" s="161">
        <f t="shared" si="2"/>
        <v>9.0909090909090912E-2</v>
      </c>
      <c r="M9" s="35">
        <f t="shared" si="3"/>
        <v>0.15144766146993319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6</v>
      </c>
      <c r="C10" s="73">
        <v>6</v>
      </c>
      <c r="D10" s="22">
        <v>6</v>
      </c>
      <c r="E10" s="73">
        <v>6</v>
      </c>
      <c r="F10" s="22">
        <f t="shared" si="0"/>
        <v>0</v>
      </c>
      <c r="G10" s="33">
        <f t="shared" si="0"/>
        <v>0</v>
      </c>
      <c r="H10" s="22"/>
      <c r="I10" s="73"/>
      <c r="J10" s="22">
        <f t="shared" si="1"/>
        <v>6</v>
      </c>
      <c r="K10" s="34">
        <f t="shared" si="1"/>
        <v>6</v>
      </c>
      <c r="L10" s="161">
        <f t="shared" si="2"/>
        <v>0</v>
      </c>
      <c r="M10" s="35">
        <f t="shared" si="3"/>
        <v>4.4543429844097994E-3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10</v>
      </c>
      <c r="I11" s="73">
        <v>20</v>
      </c>
      <c r="J11" s="22">
        <f t="shared" si="1"/>
        <v>0</v>
      </c>
      <c r="K11" s="34">
        <f t="shared" si="1"/>
        <v>2</v>
      </c>
      <c r="L11" s="161">
        <f t="shared" si="2"/>
        <v>0.1</v>
      </c>
      <c r="M11" s="35">
        <f t="shared" si="3"/>
        <v>1.6332590942835932E-2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7.4239049740163323E-4</v>
      </c>
      <c r="N12" s="162">
        <v>1</v>
      </c>
    </row>
    <row r="13" spans="1:32" ht="14.25" x14ac:dyDescent="0.15">
      <c r="A13" s="179" t="s">
        <v>142</v>
      </c>
      <c r="B13" s="22">
        <v>2</v>
      </c>
      <c r="C13" s="73">
        <v>2</v>
      </c>
      <c r="D13" s="22">
        <v>2</v>
      </c>
      <c r="E13" s="73">
        <v>2</v>
      </c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1</v>
      </c>
      <c r="K13" s="34">
        <f t="shared" si="1"/>
        <v>1</v>
      </c>
      <c r="L13" s="161">
        <f t="shared" si="2"/>
        <v>1</v>
      </c>
      <c r="M13" s="35">
        <f t="shared" si="3"/>
        <v>1.4847809948032665E-3</v>
      </c>
      <c r="N13" s="162">
        <v>4</v>
      </c>
    </row>
    <row r="14" spans="1:32" ht="14.25" x14ac:dyDescent="0.15">
      <c r="A14" s="179" t="s">
        <v>143</v>
      </c>
      <c r="B14" s="22">
        <v>4</v>
      </c>
      <c r="C14" s="73">
        <v>6</v>
      </c>
      <c r="D14" s="22">
        <v>4</v>
      </c>
      <c r="E14" s="73">
        <v>6</v>
      </c>
      <c r="F14" s="22">
        <f t="shared" si="0"/>
        <v>0</v>
      </c>
      <c r="G14" s="33">
        <f t="shared" si="0"/>
        <v>0</v>
      </c>
      <c r="H14" s="22">
        <v>1</v>
      </c>
      <c r="I14" s="73">
        <v>3</v>
      </c>
      <c r="J14" s="22">
        <f t="shared" si="1"/>
        <v>3</v>
      </c>
      <c r="K14" s="34">
        <f t="shared" si="1"/>
        <v>3</v>
      </c>
      <c r="L14" s="161">
        <f t="shared" si="2"/>
        <v>1</v>
      </c>
      <c r="M14" s="35">
        <f t="shared" si="3"/>
        <v>4.4543429844097994E-3</v>
      </c>
      <c r="N14" s="162">
        <v>1</v>
      </c>
    </row>
    <row r="15" spans="1:32" ht="14.25" x14ac:dyDescent="0.15">
      <c r="A15" s="179" t="s">
        <v>144</v>
      </c>
      <c r="B15" s="93">
        <v>193</v>
      </c>
      <c r="C15" s="73">
        <v>236</v>
      </c>
      <c r="D15" s="93">
        <v>192</v>
      </c>
      <c r="E15" s="73">
        <v>233</v>
      </c>
      <c r="F15" s="22">
        <f t="shared" si="0"/>
        <v>1</v>
      </c>
      <c r="G15" s="33">
        <f t="shared" si="0"/>
        <v>3</v>
      </c>
      <c r="H15" s="93">
        <v>173</v>
      </c>
      <c r="I15" s="73">
        <v>215</v>
      </c>
      <c r="J15" s="22">
        <f t="shared" si="1"/>
        <v>20</v>
      </c>
      <c r="K15" s="34">
        <f t="shared" si="1"/>
        <v>21</v>
      </c>
      <c r="L15" s="161">
        <f t="shared" si="2"/>
        <v>9.7674418604651161E-2</v>
      </c>
      <c r="M15" s="35">
        <f t="shared" si="3"/>
        <v>0.17520415738678544</v>
      </c>
      <c r="N15" s="162">
        <v>1</v>
      </c>
    </row>
    <row r="16" spans="1:32" ht="14.25" x14ac:dyDescent="0.15">
      <c r="A16" s="179" t="s">
        <v>73</v>
      </c>
      <c r="B16" s="93">
        <v>121</v>
      </c>
      <c r="C16" s="73">
        <v>125</v>
      </c>
      <c r="D16" s="93">
        <v>121</v>
      </c>
      <c r="E16" s="73">
        <v>125</v>
      </c>
      <c r="F16" s="22">
        <f t="shared" si="0"/>
        <v>0</v>
      </c>
      <c r="G16" s="33">
        <f t="shared" si="0"/>
        <v>0</v>
      </c>
      <c r="H16" s="93">
        <v>129</v>
      </c>
      <c r="I16" s="73">
        <v>132</v>
      </c>
      <c r="J16" s="22">
        <f t="shared" si="1"/>
        <v>-8</v>
      </c>
      <c r="K16" s="34">
        <f t="shared" si="1"/>
        <v>-7</v>
      </c>
      <c r="L16" s="161">
        <f t="shared" si="2"/>
        <v>-5.3030303030303032E-2</v>
      </c>
      <c r="M16" s="35">
        <f t="shared" si="3"/>
        <v>9.2798812175204151E-2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7.4239049740163323E-4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1.4847809948032665E-3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2</v>
      </c>
      <c r="I20" s="73">
        <v>2</v>
      </c>
      <c r="J20" s="22">
        <f t="shared" ref="J20:K30" si="4">B20-H20</f>
        <v>-2</v>
      </c>
      <c r="K20" s="34">
        <f t="shared" si="4"/>
        <v>-2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7.4239049740163323E-4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7</v>
      </c>
      <c r="I22" s="73">
        <v>8</v>
      </c>
      <c r="J22" s="37">
        <f t="shared" si="4"/>
        <v>1</v>
      </c>
      <c r="K22" s="38">
        <f t="shared" si="4"/>
        <v>0</v>
      </c>
      <c r="L22" s="161">
        <f t="shared" si="2"/>
        <v>0</v>
      </c>
      <c r="M22" s="39">
        <f t="shared" si="3"/>
        <v>5.9391239792130658E-3</v>
      </c>
      <c r="N22" s="162">
        <v>1</v>
      </c>
    </row>
    <row r="23" spans="1:14" ht="14.25" x14ac:dyDescent="0.15">
      <c r="A23" s="181" t="s">
        <v>151</v>
      </c>
      <c r="B23" s="22">
        <v>52</v>
      </c>
      <c r="C23" s="73">
        <v>52</v>
      </c>
      <c r="D23" s="22">
        <v>48</v>
      </c>
      <c r="E23" s="73">
        <v>48</v>
      </c>
      <c r="F23" s="37">
        <f t="shared" si="0"/>
        <v>4</v>
      </c>
      <c r="G23" s="40">
        <f t="shared" si="0"/>
        <v>4</v>
      </c>
      <c r="H23" s="22">
        <v>32</v>
      </c>
      <c r="I23" s="73">
        <v>32</v>
      </c>
      <c r="J23" s="37">
        <f t="shared" si="4"/>
        <v>20</v>
      </c>
      <c r="K23" s="38">
        <f t="shared" si="4"/>
        <v>20</v>
      </c>
      <c r="L23" s="161">
        <f t="shared" si="2"/>
        <v>0.625</v>
      </c>
      <c r="M23" s="39">
        <f t="shared" si="3"/>
        <v>3.8604305864884926E-2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7.4239049740163323E-4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7.4239049740163323E-4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6</v>
      </c>
      <c r="E27" s="73">
        <v>6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-1</v>
      </c>
      <c r="K27" s="34">
        <f t="shared" si="4"/>
        <v>-1</v>
      </c>
      <c r="L27" s="161">
        <f t="shared" si="2"/>
        <v>-0.14285714285714285</v>
      </c>
      <c r="M27" s="35">
        <f t="shared" si="3"/>
        <v>4.4543429844097994E-3</v>
      </c>
      <c r="N27" s="162">
        <v>1</v>
      </c>
    </row>
    <row r="28" spans="1:14" ht="14.25" x14ac:dyDescent="0.15">
      <c r="A28" s="179" t="s">
        <v>155</v>
      </c>
      <c r="B28" s="93">
        <v>108</v>
      </c>
      <c r="C28" s="109">
        <v>118</v>
      </c>
      <c r="D28" s="93">
        <v>108</v>
      </c>
      <c r="E28" s="109">
        <v>118</v>
      </c>
      <c r="F28" s="93">
        <f t="shared" si="0"/>
        <v>0</v>
      </c>
      <c r="G28" s="105">
        <f t="shared" si="0"/>
        <v>0</v>
      </c>
      <c r="H28" s="93">
        <v>108</v>
      </c>
      <c r="I28" s="109">
        <v>119</v>
      </c>
      <c r="J28" s="93">
        <f t="shared" si="4"/>
        <v>0</v>
      </c>
      <c r="K28" s="106">
        <f t="shared" si="4"/>
        <v>-1</v>
      </c>
      <c r="L28" s="161">
        <f t="shared" si="2"/>
        <v>-8.4033613445378148E-3</v>
      </c>
      <c r="M28" s="108">
        <f t="shared" si="3"/>
        <v>8.7602078693392718E-2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3.7119524870081661E-3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1</v>
      </c>
      <c r="E30" s="73">
        <v>1</v>
      </c>
      <c r="F30" s="22">
        <f t="shared" si="0"/>
        <v>0</v>
      </c>
      <c r="G30" s="33">
        <f t="shared" si="0"/>
        <v>0</v>
      </c>
      <c r="H30" s="22"/>
      <c r="I30" s="73"/>
      <c r="J30" s="22">
        <f t="shared" si="4"/>
        <v>1</v>
      </c>
      <c r="K30" s="34">
        <f t="shared" si="4"/>
        <v>1</v>
      </c>
      <c r="L30" s="161">
        <f t="shared" si="2"/>
        <v>0</v>
      </c>
      <c r="M30" s="35">
        <f t="shared" si="3"/>
        <v>7.4239049740163323E-4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12</v>
      </c>
      <c r="D32" s="93">
        <v>5</v>
      </c>
      <c r="E32" s="73">
        <v>12</v>
      </c>
      <c r="F32" s="22">
        <f t="shared" si="0"/>
        <v>0</v>
      </c>
      <c r="G32" s="33">
        <f t="shared" si="0"/>
        <v>0</v>
      </c>
      <c r="H32" s="93">
        <v>3</v>
      </c>
      <c r="I32" s="73">
        <v>8</v>
      </c>
      <c r="J32" s="22">
        <f t="shared" ref="J32:K55" si="5">B32-H32</f>
        <v>2</v>
      </c>
      <c r="K32" s="34">
        <f t="shared" si="5"/>
        <v>4</v>
      </c>
      <c r="L32" s="161">
        <f t="shared" si="2"/>
        <v>0.5</v>
      </c>
      <c r="M32" s="35">
        <f t="shared" si="3"/>
        <v>8.9086859688195987E-3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2</v>
      </c>
      <c r="I33" s="73">
        <v>2</v>
      </c>
      <c r="J33" s="22">
        <f t="shared" si="5"/>
        <v>-1</v>
      </c>
      <c r="K33" s="34">
        <f t="shared" si="5"/>
        <v>-1</v>
      </c>
      <c r="L33" s="161">
        <f t="shared" si="2"/>
        <v>-0.5</v>
      </c>
      <c r="M33" s="35">
        <f t="shared" si="3"/>
        <v>7.4239049740163323E-4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21</v>
      </c>
      <c r="C35" s="73">
        <v>30</v>
      </c>
      <c r="D35" s="93">
        <v>21</v>
      </c>
      <c r="E35" s="73">
        <v>30</v>
      </c>
      <c r="F35" s="22">
        <f t="shared" si="6"/>
        <v>0</v>
      </c>
      <c r="G35" s="36">
        <f t="shared" si="6"/>
        <v>0</v>
      </c>
      <c r="H35" s="93">
        <v>18</v>
      </c>
      <c r="I35" s="73">
        <v>24</v>
      </c>
      <c r="J35" s="22">
        <f t="shared" si="5"/>
        <v>3</v>
      </c>
      <c r="K35" s="34">
        <f t="shared" si="5"/>
        <v>6</v>
      </c>
      <c r="L35" s="161">
        <f t="shared" si="2"/>
        <v>0.25</v>
      </c>
      <c r="M35" s="35">
        <f t="shared" si="3"/>
        <v>2.2271714922048998E-2</v>
      </c>
      <c r="N35" s="162">
        <v>1</v>
      </c>
    </row>
    <row r="36" spans="1:14" ht="14.25" x14ac:dyDescent="0.15">
      <c r="A36" s="179" t="s">
        <v>163</v>
      </c>
      <c r="B36" s="93">
        <v>0</v>
      </c>
      <c r="C36" s="73">
        <v>4</v>
      </c>
      <c r="D36" s="93"/>
      <c r="E36" s="73">
        <v>4</v>
      </c>
      <c r="F36" s="22">
        <f t="shared" si="6"/>
        <v>0</v>
      </c>
      <c r="G36" s="36">
        <f t="shared" si="6"/>
        <v>0</v>
      </c>
      <c r="H36" s="93">
        <v>0</v>
      </c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2.9695619896065329E-3</v>
      </c>
      <c r="N36" s="162">
        <v>5</v>
      </c>
    </row>
    <row r="37" spans="1:14" ht="14.25" x14ac:dyDescent="0.15">
      <c r="A37" s="179" t="s">
        <v>164</v>
      </c>
      <c r="B37" s="22">
        <v>1</v>
      </c>
      <c r="C37" s="73">
        <v>1</v>
      </c>
      <c r="D37" s="22">
        <v>1</v>
      </c>
      <c r="E37" s="73">
        <v>1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7.4239049740163323E-4</v>
      </c>
      <c r="N37" s="162">
        <v>5</v>
      </c>
    </row>
    <row r="38" spans="1:14" ht="14.25" x14ac:dyDescent="0.15">
      <c r="A38" s="182" t="s">
        <v>165</v>
      </c>
      <c r="B38" s="93">
        <v>265</v>
      </c>
      <c r="C38" s="72">
        <v>316</v>
      </c>
      <c r="D38" s="93">
        <v>270</v>
      </c>
      <c r="E38" s="72">
        <v>318</v>
      </c>
      <c r="F38" s="22">
        <f t="shared" si="6"/>
        <v>-5</v>
      </c>
      <c r="G38" s="36">
        <f t="shared" si="6"/>
        <v>-2</v>
      </c>
      <c r="H38" s="93">
        <v>257</v>
      </c>
      <c r="I38" s="72">
        <v>304</v>
      </c>
      <c r="J38" s="22">
        <f t="shared" si="5"/>
        <v>8</v>
      </c>
      <c r="K38" s="34">
        <f t="shared" si="5"/>
        <v>12</v>
      </c>
      <c r="L38" s="161">
        <f t="shared" si="2"/>
        <v>3.9473684210526314E-2</v>
      </c>
      <c r="M38" s="35">
        <f t="shared" si="3"/>
        <v>0.23459539717891612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7.4239049740163323E-4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>
        <v>1</v>
      </c>
      <c r="C42" s="73">
        <v>1</v>
      </c>
      <c r="D42" s="22">
        <v>1</v>
      </c>
      <c r="E42" s="73">
        <v>1</v>
      </c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1</v>
      </c>
      <c r="K42" s="34">
        <f t="shared" si="5"/>
        <v>1</v>
      </c>
      <c r="L42" s="161">
        <f t="shared" si="2"/>
        <v>0</v>
      </c>
      <c r="M42" s="35">
        <f t="shared" si="3"/>
        <v>7.4239049740163323E-4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7.4239049740163323E-4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23</v>
      </c>
      <c r="C46" s="72">
        <v>24</v>
      </c>
      <c r="D46" s="22">
        <v>22</v>
      </c>
      <c r="E46" s="72">
        <v>23</v>
      </c>
      <c r="F46" s="77">
        <f t="shared" si="6"/>
        <v>1</v>
      </c>
      <c r="G46" s="33">
        <f t="shared" si="6"/>
        <v>1</v>
      </c>
      <c r="H46" s="22">
        <v>19</v>
      </c>
      <c r="I46" s="72">
        <v>19</v>
      </c>
      <c r="J46" s="22">
        <f t="shared" si="5"/>
        <v>4</v>
      </c>
      <c r="K46" s="34">
        <f t="shared" si="5"/>
        <v>5</v>
      </c>
      <c r="L46" s="161">
        <f t="shared" si="2"/>
        <v>0.26315789473684209</v>
      </c>
      <c r="M46" s="35">
        <f t="shared" si="3"/>
        <v>1.7817371937639197E-2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>
        <v>1</v>
      </c>
      <c r="I47" s="72">
        <v>1</v>
      </c>
      <c r="J47" s="22">
        <f t="shared" si="5"/>
        <v>-1</v>
      </c>
      <c r="K47" s="34">
        <f t="shared" si="5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4</v>
      </c>
      <c r="I48" s="73">
        <v>4</v>
      </c>
      <c r="J48" s="21">
        <f t="shared" si="5"/>
        <v>2</v>
      </c>
      <c r="K48" s="34">
        <f t="shared" si="5"/>
        <v>2</v>
      </c>
      <c r="L48" s="161">
        <f t="shared" si="2"/>
        <v>0.5</v>
      </c>
      <c r="M48" s="35">
        <f t="shared" si="3"/>
        <v>4.4543429844097994E-3</v>
      </c>
      <c r="N48" s="162">
        <v>2</v>
      </c>
    </row>
    <row r="49" spans="1:14" ht="14.25" x14ac:dyDescent="0.15">
      <c r="A49" s="179" t="s">
        <v>175</v>
      </c>
      <c r="B49" s="22">
        <v>20</v>
      </c>
      <c r="C49" s="73">
        <v>26</v>
      </c>
      <c r="D49" s="22">
        <v>20</v>
      </c>
      <c r="E49" s="73">
        <v>26</v>
      </c>
      <c r="F49" s="77">
        <f t="shared" si="6"/>
        <v>0</v>
      </c>
      <c r="G49" s="33">
        <f t="shared" si="6"/>
        <v>0</v>
      </c>
      <c r="H49" s="185">
        <v>20</v>
      </c>
      <c r="I49" s="73">
        <v>26</v>
      </c>
      <c r="J49" s="21">
        <f t="shared" si="5"/>
        <v>0</v>
      </c>
      <c r="K49" s="34">
        <f t="shared" si="5"/>
        <v>0</v>
      </c>
      <c r="L49" s="161">
        <f t="shared" si="2"/>
        <v>0</v>
      </c>
      <c r="M49" s="35">
        <f t="shared" si="3"/>
        <v>1.9302152932442463E-2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7.4239049740163323E-4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7.4239049740163323E-4</v>
      </c>
      <c r="N52" s="162">
        <v>5</v>
      </c>
    </row>
    <row r="53" spans="1:14" ht="14.25" x14ac:dyDescent="0.15">
      <c r="A53" s="179" t="s">
        <v>178</v>
      </c>
      <c r="B53" s="22">
        <v>109</v>
      </c>
      <c r="C53" s="73">
        <v>115</v>
      </c>
      <c r="D53" s="22">
        <v>122</v>
      </c>
      <c r="E53" s="73">
        <v>128</v>
      </c>
      <c r="F53" s="77">
        <f t="shared" si="6"/>
        <v>-13</v>
      </c>
      <c r="G53" s="33">
        <f t="shared" si="6"/>
        <v>-13</v>
      </c>
      <c r="H53" s="186">
        <v>105</v>
      </c>
      <c r="I53" s="73">
        <v>111</v>
      </c>
      <c r="J53" s="21">
        <f t="shared" si="5"/>
        <v>4</v>
      </c>
      <c r="K53" s="34">
        <f t="shared" si="5"/>
        <v>4</v>
      </c>
      <c r="L53" s="161">
        <f t="shared" si="2"/>
        <v>3.6036036036036036E-2</v>
      </c>
      <c r="M53" s="35">
        <f t="shared" si="3"/>
        <v>8.537490720118783E-2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0</v>
      </c>
      <c r="L54" s="191">
        <f t="shared" si="2"/>
        <v>0</v>
      </c>
      <c r="M54" s="39">
        <f t="shared" si="3"/>
        <v>7.4239049740163323E-4</v>
      </c>
      <c r="N54" s="192">
        <v>0</v>
      </c>
    </row>
    <row r="55" spans="1:14" ht="15" thickBot="1" x14ac:dyDescent="0.2">
      <c r="A55" s="193" t="s">
        <v>53</v>
      </c>
      <c r="B55" s="43">
        <f>SUM(B5:B54)</f>
        <v>1105</v>
      </c>
      <c r="C55" s="75">
        <f>SUM(C5:C54)</f>
        <v>1347</v>
      </c>
      <c r="D55" s="43">
        <f>SUM(D5:D54)</f>
        <v>1116</v>
      </c>
      <c r="E55" s="75">
        <f>SUM(E5:E54)</f>
        <v>1354</v>
      </c>
      <c r="F55" s="44">
        <f t="shared" si="6"/>
        <v>-11</v>
      </c>
      <c r="G55" s="146">
        <f t="shared" si="6"/>
        <v>-7</v>
      </c>
      <c r="H55" s="43">
        <f>SUM(H5:H54)</f>
        <v>1027</v>
      </c>
      <c r="I55" s="75">
        <f>SUM(I5:I54)</f>
        <v>1254</v>
      </c>
      <c r="J55" s="44">
        <f t="shared" si="5"/>
        <v>78</v>
      </c>
      <c r="K55" s="45">
        <f t="shared" si="5"/>
        <v>93</v>
      </c>
      <c r="L55" s="194">
        <f t="shared" si="2"/>
        <v>7.4162679425837319E-2</v>
      </c>
      <c r="M55" s="195">
        <f t="shared" si="3"/>
        <v>1</v>
      </c>
      <c r="N55" s="7"/>
    </row>
  </sheetData>
  <mergeCells count="15">
    <mergeCell ref="AA3:AB3"/>
    <mergeCell ref="AC3:AD3"/>
    <mergeCell ref="AE3:AF3"/>
    <mergeCell ref="P3:P4"/>
    <mergeCell ref="Q3:R3"/>
    <mergeCell ref="S3:T3"/>
    <mergeCell ref="U3:V3"/>
    <mergeCell ref="W3:X3"/>
    <mergeCell ref="Y3:Z3"/>
    <mergeCell ref="I2:M2"/>
    <mergeCell ref="B3:C3"/>
    <mergeCell ref="D3:E3"/>
    <mergeCell ref="F3:G3"/>
    <mergeCell ref="H3:I3"/>
    <mergeCell ref="J3:K3"/>
  </mergeCells>
  <phoneticPr fontId="15"/>
  <pageMargins left="0.70866141732283472" right="0.70866141732283472" top="0.74803149606299213" bottom="0.59055118110236227" header="0.31496062992125984" footer="0.31496062992125984"/>
  <pageSetup paperSize="9" scale="94" orientation="portrait" r:id="rId1"/>
  <drawing r:id="rId2"/>
  <legacyDrawing r:id="rId3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91882-14D6-4386-9528-120EDF18D6C5}">
  <sheetPr>
    <pageSetUpPr fitToPage="1"/>
  </sheetPr>
  <dimension ref="A2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182</v>
      </c>
      <c r="J2" s="375"/>
      <c r="K2" s="375"/>
      <c r="L2" s="375"/>
      <c r="M2" s="375"/>
    </row>
    <row r="3" spans="1:32" ht="14.25" x14ac:dyDescent="0.15">
      <c r="A3" s="149"/>
      <c r="B3" s="373">
        <v>44835</v>
      </c>
      <c r="C3" s="374"/>
      <c r="D3" s="373">
        <v>44805</v>
      </c>
      <c r="E3" s="374"/>
      <c r="F3" s="345" t="s">
        <v>3</v>
      </c>
      <c r="G3" s="346"/>
      <c r="H3" s="373">
        <v>44470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3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5" si="2">IF(ISERROR(K5/I5),0,K5/I5)</f>
        <v>0</v>
      </c>
      <c r="M5" s="29">
        <f t="shared" ref="M5:M55" si="3">C5/$C$55</f>
        <v>7.3855243722304289E-4</v>
      </c>
      <c r="N5" s="162">
        <v>1</v>
      </c>
      <c r="P5" s="148" t="s">
        <v>25</v>
      </c>
      <c r="Q5" s="163">
        <v>19</v>
      </c>
      <c r="R5" s="163">
        <v>1092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29</v>
      </c>
      <c r="Y5" s="163">
        <v>5</v>
      </c>
      <c r="Z5" s="165">
        <v>213</v>
      </c>
      <c r="AA5" s="164">
        <v>2</v>
      </c>
      <c r="AB5" s="166">
        <v>4</v>
      </c>
      <c r="AC5" s="167">
        <f>Q5+S5+U5+W5+Y5+AA5</f>
        <v>37</v>
      </c>
      <c r="AD5" s="168">
        <f>R5+T5+V5+X5+Z5+AB5+1</f>
        <v>1354</v>
      </c>
      <c r="AE5" s="169">
        <v>664</v>
      </c>
      <c r="AF5" s="170">
        <v>690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1.4771048744460858E-3</v>
      </c>
      <c r="N6" s="162">
        <v>5</v>
      </c>
      <c r="P6" s="172" t="s">
        <v>19</v>
      </c>
      <c r="Q6" s="59">
        <f>Q5/AC5</f>
        <v>0.51351351351351349</v>
      </c>
      <c r="R6" s="59">
        <f>R5/AD5</f>
        <v>0.80649926144756279</v>
      </c>
      <c r="S6" s="60">
        <f>S5/AC5</f>
        <v>0.1891891891891892</v>
      </c>
      <c r="T6" s="60">
        <f>T5/AD5</f>
        <v>1.03397341211226E-2</v>
      </c>
      <c r="U6" s="59">
        <f>U5/AC5</f>
        <v>2.7027027027027029E-2</v>
      </c>
      <c r="V6" s="59">
        <f>V5/AD5</f>
        <v>7.3855243722304289E-4</v>
      </c>
      <c r="W6" s="60">
        <f>W5/AC5</f>
        <v>8.1081081081081086E-2</v>
      </c>
      <c r="X6" s="60">
        <f>X5/AD5</f>
        <v>2.1418020679468242E-2</v>
      </c>
      <c r="Y6" s="59">
        <f>Y5/AC5</f>
        <v>0.13513513513513514</v>
      </c>
      <c r="Z6" s="59">
        <f>Z5/AD5</f>
        <v>0.15731166912850814</v>
      </c>
      <c r="AA6" s="60">
        <f>AA5/AC5</f>
        <v>5.4054054054054057E-2</v>
      </c>
      <c r="AB6" s="173">
        <f>AB5/AD5</f>
        <v>2.9542097488921715E-3</v>
      </c>
      <c r="AC6" s="174">
        <f>Q6+S6+U6+W6+Y6+AA6</f>
        <v>0.99999999999999989</v>
      </c>
      <c r="AD6" s="175">
        <f>R6+T6+V6+X6+Z6+AB6</f>
        <v>0.99926144756277702</v>
      </c>
      <c r="AE6" s="63">
        <f>AE5/AD5</f>
        <v>0.49039881831610044</v>
      </c>
      <c r="AF6" s="64">
        <f>AF5/AD5</f>
        <v>0.50960118168389956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2.2156573116691287E-3</v>
      </c>
      <c r="N7" s="162">
        <v>6</v>
      </c>
      <c r="P7" s="127"/>
      <c r="Q7" s="177"/>
      <c r="R7" s="178" t="s">
        <v>136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1.4771048744460858E-3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117</v>
      </c>
      <c r="C9" s="73">
        <v>204</v>
      </c>
      <c r="D9" s="93">
        <v>117</v>
      </c>
      <c r="E9" s="73">
        <v>205</v>
      </c>
      <c r="F9" s="22">
        <f t="shared" si="0"/>
        <v>0</v>
      </c>
      <c r="G9" s="33">
        <f t="shared" si="0"/>
        <v>-1</v>
      </c>
      <c r="H9" s="93">
        <v>105</v>
      </c>
      <c r="I9" s="73">
        <v>189</v>
      </c>
      <c r="J9" s="22">
        <f t="shared" si="1"/>
        <v>12</v>
      </c>
      <c r="K9" s="34">
        <f t="shared" si="1"/>
        <v>15</v>
      </c>
      <c r="L9" s="161">
        <f t="shared" si="2"/>
        <v>7.9365079365079361E-2</v>
      </c>
      <c r="M9" s="35">
        <f t="shared" si="3"/>
        <v>0.15066469719350073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6</v>
      </c>
      <c r="C10" s="73">
        <v>6</v>
      </c>
      <c r="D10" s="22">
        <v>5</v>
      </c>
      <c r="E10" s="73">
        <v>5</v>
      </c>
      <c r="F10" s="22">
        <f t="shared" si="0"/>
        <v>1</v>
      </c>
      <c r="G10" s="33">
        <f t="shared" si="0"/>
        <v>1</v>
      </c>
      <c r="H10" s="22"/>
      <c r="I10" s="73"/>
      <c r="J10" s="22">
        <f t="shared" si="1"/>
        <v>6</v>
      </c>
      <c r="K10" s="34">
        <f t="shared" si="1"/>
        <v>6</v>
      </c>
      <c r="L10" s="161">
        <f t="shared" si="2"/>
        <v>0</v>
      </c>
      <c r="M10" s="35">
        <f t="shared" si="3"/>
        <v>4.4313146233382573E-3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10</v>
      </c>
      <c r="I11" s="73">
        <v>20</v>
      </c>
      <c r="J11" s="22">
        <f t="shared" si="1"/>
        <v>0</v>
      </c>
      <c r="K11" s="34">
        <f t="shared" si="1"/>
        <v>2</v>
      </c>
      <c r="L11" s="161">
        <f t="shared" si="2"/>
        <v>0.1</v>
      </c>
      <c r="M11" s="35">
        <f t="shared" si="3"/>
        <v>1.6248153618906941E-2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>
        <v>1</v>
      </c>
      <c r="I12" s="73">
        <v>1</v>
      </c>
      <c r="J12" s="22">
        <f t="shared" si="1"/>
        <v>0</v>
      </c>
      <c r="K12" s="34">
        <f t="shared" si="1"/>
        <v>0</v>
      </c>
      <c r="L12" s="161">
        <f t="shared" si="2"/>
        <v>0</v>
      </c>
      <c r="M12" s="35">
        <f t="shared" si="3"/>
        <v>7.3855243722304289E-4</v>
      </c>
      <c r="N12" s="162">
        <v>1</v>
      </c>
    </row>
    <row r="13" spans="1:32" ht="14.25" x14ac:dyDescent="0.15">
      <c r="A13" s="179" t="s">
        <v>142</v>
      </c>
      <c r="B13" s="22">
        <v>2</v>
      </c>
      <c r="C13" s="73">
        <v>2</v>
      </c>
      <c r="D13" s="22">
        <v>2</v>
      </c>
      <c r="E13" s="73">
        <v>2</v>
      </c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1</v>
      </c>
      <c r="K13" s="34">
        <f t="shared" si="1"/>
        <v>1</v>
      </c>
      <c r="L13" s="161">
        <f t="shared" si="2"/>
        <v>1</v>
      </c>
      <c r="M13" s="35">
        <f t="shared" si="3"/>
        <v>1.4771048744460858E-3</v>
      </c>
      <c r="N13" s="162">
        <v>4</v>
      </c>
    </row>
    <row r="14" spans="1:32" ht="14.25" x14ac:dyDescent="0.15">
      <c r="A14" s="179" t="s">
        <v>143</v>
      </c>
      <c r="B14" s="22">
        <v>4</v>
      </c>
      <c r="C14" s="73">
        <v>6</v>
      </c>
      <c r="D14" s="22">
        <v>2</v>
      </c>
      <c r="E14" s="73">
        <v>4</v>
      </c>
      <c r="F14" s="22">
        <f t="shared" si="0"/>
        <v>2</v>
      </c>
      <c r="G14" s="33">
        <f t="shared" si="0"/>
        <v>2</v>
      </c>
      <c r="H14" s="22">
        <v>1</v>
      </c>
      <c r="I14" s="73">
        <v>3</v>
      </c>
      <c r="J14" s="22">
        <f t="shared" si="1"/>
        <v>3</v>
      </c>
      <c r="K14" s="34">
        <f t="shared" si="1"/>
        <v>3</v>
      </c>
      <c r="L14" s="161">
        <f t="shared" si="2"/>
        <v>1</v>
      </c>
      <c r="M14" s="35">
        <f t="shared" si="3"/>
        <v>4.4313146233382573E-3</v>
      </c>
      <c r="N14" s="162">
        <v>1</v>
      </c>
    </row>
    <row r="15" spans="1:32" ht="14.25" x14ac:dyDescent="0.15">
      <c r="A15" s="179" t="s">
        <v>144</v>
      </c>
      <c r="B15" s="93">
        <v>192</v>
      </c>
      <c r="C15" s="73">
        <v>233</v>
      </c>
      <c r="D15" s="93">
        <v>193</v>
      </c>
      <c r="E15" s="73">
        <v>233</v>
      </c>
      <c r="F15" s="22">
        <f t="shared" si="0"/>
        <v>-1</v>
      </c>
      <c r="G15" s="33">
        <f t="shared" si="0"/>
        <v>0</v>
      </c>
      <c r="H15" s="93">
        <v>170</v>
      </c>
      <c r="I15" s="73">
        <v>214</v>
      </c>
      <c r="J15" s="22">
        <f t="shared" si="1"/>
        <v>22</v>
      </c>
      <c r="K15" s="34">
        <f t="shared" si="1"/>
        <v>19</v>
      </c>
      <c r="L15" s="161">
        <f t="shared" si="2"/>
        <v>8.8785046728971959E-2</v>
      </c>
      <c r="M15" s="35">
        <f t="shared" si="3"/>
        <v>0.17208271787296897</v>
      </c>
      <c r="N15" s="162">
        <v>1</v>
      </c>
    </row>
    <row r="16" spans="1:32" ht="14.25" x14ac:dyDescent="0.15">
      <c r="A16" s="179" t="s">
        <v>73</v>
      </c>
      <c r="B16" s="93">
        <v>121</v>
      </c>
      <c r="C16" s="73">
        <v>125</v>
      </c>
      <c r="D16" s="93">
        <v>121</v>
      </c>
      <c r="E16" s="73">
        <v>125</v>
      </c>
      <c r="F16" s="22">
        <f t="shared" si="0"/>
        <v>0</v>
      </c>
      <c r="G16" s="33">
        <f t="shared" si="0"/>
        <v>0</v>
      </c>
      <c r="H16" s="93">
        <v>129</v>
      </c>
      <c r="I16" s="73">
        <v>132</v>
      </c>
      <c r="J16" s="22">
        <f t="shared" si="1"/>
        <v>-8</v>
      </c>
      <c r="K16" s="34">
        <f t="shared" si="1"/>
        <v>-7</v>
      </c>
      <c r="L16" s="161">
        <f t="shared" si="2"/>
        <v>-5.3030303030303032E-2</v>
      </c>
      <c r="M16" s="35">
        <f t="shared" si="3"/>
        <v>9.2319054652880359E-2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7.3855243722304289E-4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1.4771048744460858E-3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ref="J20:K30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7.3855243722304289E-4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7</v>
      </c>
      <c r="I22" s="73">
        <v>8</v>
      </c>
      <c r="J22" s="37">
        <f t="shared" si="4"/>
        <v>1</v>
      </c>
      <c r="K22" s="38">
        <f t="shared" si="4"/>
        <v>0</v>
      </c>
      <c r="L22" s="161">
        <f t="shared" si="2"/>
        <v>0</v>
      </c>
      <c r="M22" s="39">
        <f t="shared" si="3"/>
        <v>5.9084194977843431E-3</v>
      </c>
      <c r="N22" s="162">
        <v>1</v>
      </c>
    </row>
    <row r="23" spans="1:14" ht="14.25" x14ac:dyDescent="0.15">
      <c r="A23" s="181" t="s">
        <v>151</v>
      </c>
      <c r="B23" s="22">
        <v>48</v>
      </c>
      <c r="C23" s="73">
        <v>48</v>
      </c>
      <c r="D23" s="22">
        <v>41</v>
      </c>
      <c r="E23" s="73">
        <v>41</v>
      </c>
      <c r="F23" s="37">
        <f t="shared" si="0"/>
        <v>7</v>
      </c>
      <c r="G23" s="40">
        <f t="shared" si="0"/>
        <v>7</v>
      </c>
      <c r="H23" s="22">
        <v>32</v>
      </c>
      <c r="I23" s="73">
        <v>32</v>
      </c>
      <c r="J23" s="37">
        <f t="shared" si="4"/>
        <v>16</v>
      </c>
      <c r="K23" s="38">
        <f t="shared" si="4"/>
        <v>16</v>
      </c>
      <c r="L23" s="161">
        <f t="shared" si="2"/>
        <v>0.5</v>
      </c>
      <c r="M23" s="39">
        <f t="shared" si="3"/>
        <v>3.5450516986706058E-2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7.3855243722304289E-4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7.3855243722304289E-4</v>
      </c>
      <c r="N26" s="162">
        <v>4</v>
      </c>
    </row>
    <row r="27" spans="1:14" ht="14.25" x14ac:dyDescent="0.15">
      <c r="A27" s="179" t="s">
        <v>154</v>
      </c>
      <c r="B27" s="22">
        <v>6</v>
      </c>
      <c r="C27" s="73">
        <v>6</v>
      </c>
      <c r="D27" s="22">
        <v>7</v>
      </c>
      <c r="E27" s="73">
        <v>7</v>
      </c>
      <c r="F27" s="22">
        <f t="shared" si="0"/>
        <v>-1</v>
      </c>
      <c r="G27" s="33">
        <f t="shared" si="0"/>
        <v>-1</v>
      </c>
      <c r="H27" s="22">
        <v>7</v>
      </c>
      <c r="I27" s="73">
        <v>7</v>
      </c>
      <c r="J27" s="22">
        <f t="shared" si="4"/>
        <v>-1</v>
      </c>
      <c r="K27" s="34">
        <f t="shared" si="4"/>
        <v>-1</v>
      </c>
      <c r="L27" s="161">
        <f t="shared" si="2"/>
        <v>-0.14285714285714285</v>
      </c>
      <c r="M27" s="35">
        <f t="shared" si="3"/>
        <v>4.4313146233382573E-3</v>
      </c>
      <c r="N27" s="162">
        <v>1</v>
      </c>
    </row>
    <row r="28" spans="1:14" ht="14.25" x14ac:dyDescent="0.15">
      <c r="A28" s="179" t="s">
        <v>155</v>
      </c>
      <c r="B28" s="93">
        <v>108</v>
      </c>
      <c r="C28" s="109">
        <v>118</v>
      </c>
      <c r="D28" s="93">
        <v>109</v>
      </c>
      <c r="E28" s="109">
        <v>119</v>
      </c>
      <c r="F28" s="93">
        <f t="shared" si="0"/>
        <v>-1</v>
      </c>
      <c r="G28" s="105">
        <f t="shared" si="0"/>
        <v>-1</v>
      </c>
      <c r="H28" s="93">
        <v>111</v>
      </c>
      <c r="I28" s="109">
        <v>122</v>
      </c>
      <c r="J28" s="93">
        <f t="shared" si="4"/>
        <v>-3</v>
      </c>
      <c r="K28" s="106">
        <f t="shared" si="4"/>
        <v>-4</v>
      </c>
      <c r="L28" s="161">
        <f t="shared" si="2"/>
        <v>-3.2786885245901641E-2</v>
      </c>
      <c r="M28" s="108">
        <f t="shared" si="3"/>
        <v>8.7149187592319058E-2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3.692762186115214E-3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>
        <v>1</v>
      </c>
      <c r="E30" s="73">
        <v>1</v>
      </c>
      <c r="F30" s="22">
        <f t="shared" si="0"/>
        <v>0</v>
      </c>
      <c r="G30" s="33">
        <f t="shared" si="0"/>
        <v>0</v>
      </c>
      <c r="H30" s="22"/>
      <c r="I30" s="73"/>
      <c r="J30" s="22">
        <f t="shared" si="4"/>
        <v>1</v>
      </c>
      <c r="K30" s="34">
        <f t="shared" si="4"/>
        <v>1</v>
      </c>
      <c r="L30" s="161">
        <f t="shared" si="2"/>
        <v>0</v>
      </c>
      <c r="M30" s="35">
        <f t="shared" si="3"/>
        <v>7.3855243722304289E-4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12</v>
      </c>
      <c r="D32" s="93">
        <v>5</v>
      </c>
      <c r="E32" s="73">
        <v>12</v>
      </c>
      <c r="F32" s="22">
        <f t="shared" si="0"/>
        <v>0</v>
      </c>
      <c r="G32" s="33">
        <f t="shared" si="0"/>
        <v>0</v>
      </c>
      <c r="H32" s="93">
        <v>3</v>
      </c>
      <c r="I32" s="73">
        <v>8</v>
      </c>
      <c r="J32" s="22">
        <f t="shared" ref="J32:K55" si="5">B32-H32</f>
        <v>2</v>
      </c>
      <c r="K32" s="34">
        <f t="shared" si="5"/>
        <v>4</v>
      </c>
      <c r="L32" s="161">
        <f t="shared" si="2"/>
        <v>0.5</v>
      </c>
      <c r="M32" s="35">
        <f t="shared" si="3"/>
        <v>8.8626292466765146E-3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2</v>
      </c>
      <c r="I33" s="73">
        <v>2</v>
      </c>
      <c r="J33" s="22">
        <f t="shared" si="5"/>
        <v>-1</v>
      </c>
      <c r="K33" s="34">
        <f t="shared" si="5"/>
        <v>-1</v>
      </c>
      <c r="L33" s="161">
        <f t="shared" si="2"/>
        <v>-0.5</v>
      </c>
      <c r="M33" s="35">
        <f t="shared" si="3"/>
        <v>7.3855243722304289E-4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21</v>
      </c>
      <c r="C35" s="73">
        <v>30</v>
      </c>
      <c r="D35" s="93">
        <v>21</v>
      </c>
      <c r="E35" s="73">
        <v>30</v>
      </c>
      <c r="F35" s="22">
        <f t="shared" si="6"/>
        <v>0</v>
      </c>
      <c r="G35" s="36">
        <f t="shared" si="6"/>
        <v>0</v>
      </c>
      <c r="H35" s="93">
        <v>19</v>
      </c>
      <c r="I35" s="73">
        <v>25</v>
      </c>
      <c r="J35" s="22">
        <f t="shared" si="5"/>
        <v>2</v>
      </c>
      <c r="K35" s="34">
        <f t="shared" si="5"/>
        <v>5</v>
      </c>
      <c r="L35" s="161">
        <f t="shared" si="2"/>
        <v>0.2</v>
      </c>
      <c r="M35" s="35">
        <f t="shared" si="3"/>
        <v>2.2156573116691284E-2</v>
      </c>
      <c r="N35" s="162">
        <v>1</v>
      </c>
    </row>
    <row r="36" spans="1:14" ht="14.25" x14ac:dyDescent="0.15">
      <c r="A36" s="179" t="s">
        <v>163</v>
      </c>
      <c r="B36" s="93"/>
      <c r="C36" s="73">
        <v>4</v>
      </c>
      <c r="D36" s="93"/>
      <c r="E36" s="73">
        <v>4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2.9542097488921715E-3</v>
      </c>
      <c r="N36" s="162">
        <v>5</v>
      </c>
    </row>
    <row r="37" spans="1:14" ht="14.25" x14ac:dyDescent="0.15">
      <c r="A37" s="179" t="s">
        <v>164</v>
      </c>
      <c r="B37" s="22">
        <v>1</v>
      </c>
      <c r="C37" s="73">
        <v>1</v>
      </c>
      <c r="D37" s="22">
        <v>1</v>
      </c>
      <c r="E37" s="73">
        <v>1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7.3855243722304289E-4</v>
      </c>
      <c r="N37" s="162">
        <v>5</v>
      </c>
    </row>
    <row r="38" spans="1:14" ht="14.25" x14ac:dyDescent="0.15">
      <c r="A38" s="182" t="s">
        <v>165</v>
      </c>
      <c r="B38" s="93">
        <v>270</v>
      </c>
      <c r="C38" s="72">
        <v>318</v>
      </c>
      <c r="D38" s="93">
        <v>262</v>
      </c>
      <c r="E38" s="72">
        <v>311</v>
      </c>
      <c r="F38" s="22">
        <f t="shared" si="6"/>
        <v>8</v>
      </c>
      <c r="G38" s="36">
        <f t="shared" si="6"/>
        <v>7</v>
      </c>
      <c r="H38" s="93">
        <v>258</v>
      </c>
      <c r="I38" s="72">
        <v>305</v>
      </c>
      <c r="J38" s="22">
        <f t="shared" si="5"/>
        <v>12</v>
      </c>
      <c r="K38" s="34">
        <f t="shared" si="5"/>
        <v>13</v>
      </c>
      <c r="L38" s="161">
        <f t="shared" si="2"/>
        <v>4.2622950819672129E-2</v>
      </c>
      <c r="M38" s="35">
        <f t="shared" si="3"/>
        <v>0.23485967503692762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7.3855243722304289E-4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>
        <v>1</v>
      </c>
      <c r="C42" s="73">
        <v>1</v>
      </c>
      <c r="D42" s="22">
        <v>1</v>
      </c>
      <c r="E42" s="73">
        <v>1</v>
      </c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1</v>
      </c>
      <c r="K42" s="34">
        <f t="shared" si="5"/>
        <v>1</v>
      </c>
      <c r="L42" s="161">
        <f t="shared" si="2"/>
        <v>0</v>
      </c>
      <c r="M42" s="35">
        <f t="shared" si="3"/>
        <v>7.3855243722304289E-4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7.3855243722304289E-4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23</v>
      </c>
      <c r="D46" s="22">
        <v>22</v>
      </c>
      <c r="E46" s="72">
        <v>23</v>
      </c>
      <c r="F46" s="77">
        <f t="shared" si="6"/>
        <v>0</v>
      </c>
      <c r="G46" s="33">
        <f t="shared" si="6"/>
        <v>0</v>
      </c>
      <c r="H46" s="22">
        <v>21</v>
      </c>
      <c r="I46" s="72">
        <v>21</v>
      </c>
      <c r="J46" s="22">
        <f t="shared" si="5"/>
        <v>1</v>
      </c>
      <c r="K46" s="34">
        <f t="shared" si="5"/>
        <v>2</v>
      </c>
      <c r="L46" s="161">
        <f t="shared" si="2"/>
        <v>9.5238095238095233E-2</v>
      </c>
      <c r="M46" s="35">
        <f t="shared" si="3"/>
        <v>1.6986706056129987E-2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>
        <v>1</v>
      </c>
      <c r="I47" s="72">
        <v>1</v>
      </c>
      <c r="J47" s="22">
        <f t="shared" si="5"/>
        <v>-1</v>
      </c>
      <c r="K47" s="34">
        <f t="shared" si="5"/>
        <v>-1</v>
      </c>
      <c r="L47" s="161">
        <f t="shared" si="2"/>
        <v>-1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4</v>
      </c>
      <c r="I48" s="73">
        <v>4</v>
      </c>
      <c r="J48" s="21">
        <f t="shared" si="5"/>
        <v>2</v>
      </c>
      <c r="K48" s="34">
        <f t="shared" si="5"/>
        <v>2</v>
      </c>
      <c r="L48" s="161">
        <f t="shared" si="2"/>
        <v>0.5</v>
      </c>
      <c r="M48" s="35">
        <f t="shared" si="3"/>
        <v>4.4313146233382573E-3</v>
      </c>
      <c r="N48" s="162">
        <v>2</v>
      </c>
    </row>
    <row r="49" spans="1:14" ht="14.25" x14ac:dyDescent="0.15">
      <c r="A49" s="179" t="s">
        <v>175</v>
      </c>
      <c r="B49" s="22">
        <v>20</v>
      </c>
      <c r="C49" s="73">
        <v>26</v>
      </c>
      <c r="D49" s="22">
        <v>19</v>
      </c>
      <c r="E49" s="73">
        <v>25</v>
      </c>
      <c r="F49" s="77">
        <f t="shared" si="6"/>
        <v>1</v>
      </c>
      <c r="G49" s="33">
        <f t="shared" si="6"/>
        <v>1</v>
      </c>
      <c r="H49" s="185">
        <v>18</v>
      </c>
      <c r="I49" s="73">
        <v>24</v>
      </c>
      <c r="J49" s="21">
        <f t="shared" si="5"/>
        <v>2</v>
      </c>
      <c r="K49" s="34">
        <f t="shared" si="5"/>
        <v>2</v>
      </c>
      <c r="L49" s="161">
        <f t="shared" si="2"/>
        <v>8.3333333333333329E-2</v>
      </c>
      <c r="M49" s="35">
        <f t="shared" si="3"/>
        <v>1.9202363367799114E-2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7.3855243722304289E-4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7.3855243722304289E-4</v>
      </c>
      <c r="N52" s="162">
        <v>5</v>
      </c>
    </row>
    <row r="53" spans="1:14" ht="14.25" x14ac:dyDescent="0.15">
      <c r="A53" s="179" t="s">
        <v>178</v>
      </c>
      <c r="B53" s="22">
        <v>122</v>
      </c>
      <c r="C53" s="73">
        <v>128</v>
      </c>
      <c r="D53" s="22">
        <v>125</v>
      </c>
      <c r="E53" s="73">
        <v>131</v>
      </c>
      <c r="F53" s="77">
        <f t="shared" si="6"/>
        <v>-3</v>
      </c>
      <c r="G53" s="33">
        <f t="shared" si="6"/>
        <v>-3</v>
      </c>
      <c r="H53" s="186">
        <v>108</v>
      </c>
      <c r="I53" s="73">
        <v>114</v>
      </c>
      <c r="J53" s="21">
        <f t="shared" si="5"/>
        <v>14</v>
      </c>
      <c r="K53" s="34">
        <f t="shared" si="5"/>
        <v>14</v>
      </c>
      <c r="L53" s="161">
        <f t="shared" si="2"/>
        <v>0.12280701754385964</v>
      </c>
      <c r="M53" s="35">
        <f t="shared" si="3"/>
        <v>9.4534711964549489E-2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1</v>
      </c>
      <c r="E54" s="189">
        <v>1</v>
      </c>
      <c r="F54" s="77">
        <f t="shared" si="6"/>
        <v>0</v>
      </c>
      <c r="G54" s="33">
        <f t="shared" si="6"/>
        <v>0</v>
      </c>
      <c r="H54" s="190">
        <v>1</v>
      </c>
      <c r="I54" s="189">
        <v>1</v>
      </c>
      <c r="J54" s="42">
        <f t="shared" si="5"/>
        <v>0</v>
      </c>
      <c r="K54" s="38">
        <f t="shared" si="5"/>
        <v>0</v>
      </c>
      <c r="L54" s="191">
        <f t="shared" si="2"/>
        <v>0</v>
      </c>
      <c r="M54" s="39">
        <f t="shared" si="3"/>
        <v>7.3855243722304289E-4</v>
      </c>
      <c r="N54" s="192">
        <v>0</v>
      </c>
    </row>
    <row r="55" spans="1:14" ht="15" thickBot="1" x14ac:dyDescent="0.2">
      <c r="A55" s="193" t="s">
        <v>53</v>
      </c>
      <c r="B55" s="43">
        <f>SUM(B5:B54)</f>
        <v>1116</v>
      </c>
      <c r="C55" s="75">
        <f>SUM(C5:C54)</f>
        <v>1354</v>
      </c>
      <c r="D55" s="43">
        <f>SUM(D5:D54)</f>
        <v>1103</v>
      </c>
      <c r="E55" s="75">
        <f>SUM(E5:E54)</f>
        <v>1342</v>
      </c>
      <c r="F55" s="44">
        <f t="shared" si="6"/>
        <v>13</v>
      </c>
      <c r="G55" s="146">
        <f t="shared" si="6"/>
        <v>12</v>
      </c>
      <c r="H55" s="43">
        <f>SUM(H5:H54)</f>
        <v>1033</v>
      </c>
      <c r="I55" s="75">
        <f>SUM(I5:I54)</f>
        <v>1263</v>
      </c>
      <c r="J55" s="44">
        <f t="shared" si="5"/>
        <v>83</v>
      </c>
      <c r="K55" s="45">
        <f t="shared" si="5"/>
        <v>91</v>
      </c>
      <c r="L55" s="194">
        <f t="shared" si="2"/>
        <v>7.2050673000791765E-2</v>
      </c>
      <c r="M55" s="195">
        <f t="shared" si="3"/>
        <v>1</v>
      </c>
      <c r="N55" s="7"/>
    </row>
  </sheetData>
  <mergeCells count="15">
    <mergeCell ref="I2:M2"/>
    <mergeCell ref="B3:C3"/>
    <mergeCell ref="D3:E3"/>
    <mergeCell ref="F3:G3"/>
    <mergeCell ref="H3:I3"/>
    <mergeCell ref="J3:K3"/>
    <mergeCell ref="AA3:AB3"/>
    <mergeCell ref="AC3:AD3"/>
    <mergeCell ref="AE3:AF3"/>
    <mergeCell ref="P3:P4"/>
    <mergeCell ref="Q3:R3"/>
    <mergeCell ref="S3:T3"/>
    <mergeCell ref="U3:V3"/>
    <mergeCell ref="W3:X3"/>
    <mergeCell ref="Y3:Z3"/>
  </mergeCells>
  <phoneticPr fontId="15"/>
  <pageMargins left="0.70866141732283472" right="0.70866141732283472" top="0.74803149606299213" bottom="0.59055118110236227" header="0.31496062992125984" footer="0.31496062992125984"/>
  <pageSetup paperSize="9" scale="94" orientation="portrait" r:id="rId1"/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18341-73E9-4D2F-895F-086205F98D51}">
  <sheetPr>
    <pageSetUpPr fitToPage="1"/>
  </sheetPr>
  <dimension ref="A2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181</v>
      </c>
      <c r="J2" s="375"/>
      <c r="K2" s="375"/>
      <c r="L2" s="375"/>
      <c r="M2" s="375"/>
    </row>
    <row r="3" spans="1:32" ht="14.25" x14ac:dyDescent="0.15">
      <c r="A3" s="149"/>
      <c r="B3" s="373">
        <v>44805</v>
      </c>
      <c r="C3" s="374"/>
      <c r="D3" s="373">
        <v>44774</v>
      </c>
      <c r="E3" s="374"/>
      <c r="F3" s="345" t="s">
        <v>3</v>
      </c>
      <c r="G3" s="346"/>
      <c r="H3" s="373">
        <v>44440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3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5" si="2">IF(ISERROR(K5/I5),0,K5/I5)</f>
        <v>0</v>
      </c>
      <c r="M5" s="29">
        <f t="shared" ref="M5:M55" si="3">C5/$C$55</f>
        <v>7.4515648286140089E-4</v>
      </c>
      <c r="N5" s="162">
        <v>1</v>
      </c>
      <c r="P5" s="148" t="s">
        <v>25</v>
      </c>
      <c r="Q5" s="163">
        <v>19</v>
      </c>
      <c r="R5" s="163">
        <v>1080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28</v>
      </c>
      <c r="Y5" s="163">
        <v>6</v>
      </c>
      <c r="Z5" s="165">
        <v>214</v>
      </c>
      <c r="AA5" s="164">
        <v>2</v>
      </c>
      <c r="AB5" s="166">
        <v>4</v>
      </c>
      <c r="AC5" s="167">
        <f>Q5+S5+U5+W5+Y5+AA5</f>
        <v>38</v>
      </c>
      <c r="AD5" s="168">
        <f>R5+T5+V5+X5+Z5+AB5+1</f>
        <v>1342</v>
      </c>
      <c r="AE5" s="169">
        <v>652</v>
      </c>
      <c r="AF5" s="170">
        <v>690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1.4903129657228018E-3</v>
      </c>
      <c r="N6" s="162">
        <v>5</v>
      </c>
      <c r="P6" s="172" t="s">
        <v>19</v>
      </c>
      <c r="Q6" s="59">
        <f>Q5/AC5</f>
        <v>0.5</v>
      </c>
      <c r="R6" s="59">
        <f>R5/AD5</f>
        <v>0.80476900149031294</v>
      </c>
      <c r="S6" s="60">
        <f>S5/AC5</f>
        <v>0.18421052631578946</v>
      </c>
      <c r="T6" s="60">
        <f>T5/AD5</f>
        <v>1.0432190760059613E-2</v>
      </c>
      <c r="U6" s="59">
        <f>U5/AC5</f>
        <v>2.6315789473684209E-2</v>
      </c>
      <c r="V6" s="59">
        <f>V5/AD5</f>
        <v>7.4515648286140089E-4</v>
      </c>
      <c r="W6" s="60">
        <f>W5/AC5</f>
        <v>7.8947368421052627E-2</v>
      </c>
      <c r="X6" s="60">
        <f>X5/AD5</f>
        <v>2.0864381520119227E-2</v>
      </c>
      <c r="Y6" s="59">
        <f>Y5/AC5</f>
        <v>0.15789473684210525</v>
      </c>
      <c r="Z6" s="59">
        <f>Z5/AD5</f>
        <v>0.15946348733233978</v>
      </c>
      <c r="AA6" s="60">
        <f>AA5/AC5</f>
        <v>5.2631578947368418E-2</v>
      </c>
      <c r="AB6" s="173">
        <f>AB5/AD5</f>
        <v>2.9806259314456036E-3</v>
      </c>
      <c r="AC6" s="174">
        <f>Q6+S6+U6+W6+Y6+AA6</f>
        <v>1</v>
      </c>
      <c r="AD6" s="175">
        <f>R6+T6+V6+X6+Z6+AB6</f>
        <v>0.99925484351713878</v>
      </c>
      <c r="AE6" s="63">
        <f>AE5/AD5</f>
        <v>0.48584202682563338</v>
      </c>
      <c r="AF6" s="64">
        <f>AF5/AD5</f>
        <v>0.51415797317436662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2.2354694485842027E-3</v>
      </c>
      <c r="N7" s="162">
        <v>6</v>
      </c>
      <c r="P7" s="127"/>
      <c r="Q7" s="177"/>
      <c r="R7" s="178" t="s">
        <v>136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1.4903129657228018E-3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117</v>
      </c>
      <c r="C9" s="73">
        <v>205</v>
      </c>
      <c r="D9" s="93">
        <v>117</v>
      </c>
      <c r="E9" s="73">
        <v>205</v>
      </c>
      <c r="F9" s="22">
        <f t="shared" si="0"/>
        <v>0</v>
      </c>
      <c r="G9" s="33">
        <f t="shared" si="0"/>
        <v>0</v>
      </c>
      <c r="H9" s="93">
        <v>104</v>
      </c>
      <c r="I9" s="73">
        <v>187</v>
      </c>
      <c r="J9" s="22">
        <f t="shared" si="1"/>
        <v>13</v>
      </c>
      <c r="K9" s="34">
        <f t="shared" si="1"/>
        <v>18</v>
      </c>
      <c r="L9" s="161">
        <f t="shared" si="2"/>
        <v>9.6256684491978606E-2</v>
      </c>
      <c r="M9" s="35">
        <f t="shared" si="3"/>
        <v>0.15275707898658719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5</v>
      </c>
      <c r="C10" s="73">
        <v>5</v>
      </c>
      <c r="D10" s="22">
        <v>5</v>
      </c>
      <c r="E10" s="73">
        <v>5</v>
      </c>
      <c r="F10" s="22">
        <f t="shared" si="0"/>
        <v>0</v>
      </c>
      <c r="G10" s="33">
        <f t="shared" si="0"/>
        <v>0</v>
      </c>
      <c r="H10" s="22"/>
      <c r="I10" s="73"/>
      <c r="J10" s="22">
        <f t="shared" si="1"/>
        <v>5</v>
      </c>
      <c r="K10" s="34">
        <f t="shared" si="1"/>
        <v>5</v>
      </c>
      <c r="L10" s="161">
        <f t="shared" si="2"/>
        <v>0</v>
      </c>
      <c r="M10" s="35">
        <f t="shared" si="3"/>
        <v>3.7257824143070045E-3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10</v>
      </c>
      <c r="I11" s="73">
        <v>20</v>
      </c>
      <c r="J11" s="22">
        <f t="shared" si="1"/>
        <v>0</v>
      </c>
      <c r="K11" s="34">
        <f t="shared" si="1"/>
        <v>2</v>
      </c>
      <c r="L11" s="161">
        <f t="shared" si="2"/>
        <v>0.1</v>
      </c>
      <c r="M11" s="35">
        <f t="shared" si="3"/>
        <v>1.6393442622950821E-2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7.4515648286140089E-4</v>
      </c>
      <c r="N12" s="162">
        <v>1</v>
      </c>
    </row>
    <row r="13" spans="1:32" ht="14.25" x14ac:dyDescent="0.15">
      <c r="A13" s="179" t="s">
        <v>142</v>
      </c>
      <c r="B13" s="22">
        <v>2</v>
      </c>
      <c r="C13" s="73">
        <v>2</v>
      </c>
      <c r="D13" s="22">
        <v>2</v>
      </c>
      <c r="E13" s="73">
        <v>2</v>
      </c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1</v>
      </c>
      <c r="K13" s="34">
        <f t="shared" si="1"/>
        <v>1</v>
      </c>
      <c r="L13" s="161">
        <f t="shared" si="2"/>
        <v>1</v>
      </c>
      <c r="M13" s="35">
        <f t="shared" si="3"/>
        <v>1.4903129657228018E-3</v>
      </c>
      <c r="N13" s="162">
        <v>4</v>
      </c>
    </row>
    <row r="14" spans="1:32" ht="14.25" x14ac:dyDescent="0.15">
      <c r="A14" s="179" t="s">
        <v>143</v>
      </c>
      <c r="B14" s="22">
        <v>2</v>
      </c>
      <c r="C14" s="73">
        <v>4</v>
      </c>
      <c r="D14" s="22">
        <v>1</v>
      </c>
      <c r="E14" s="73">
        <v>4</v>
      </c>
      <c r="F14" s="22">
        <f t="shared" si="0"/>
        <v>1</v>
      </c>
      <c r="G14" s="33">
        <f t="shared" si="0"/>
        <v>0</v>
      </c>
      <c r="H14" s="22">
        <v>1</v>
      </c>
      <c r="I14" s="73">
        <v>2</v>
      </c>
      <c r="J14" s="22">
        <f t="shared" si="1"/>
        <v>1</v>
      </c>
      <c r="K14" s="34">
        <f t="shared" si="1"/>
        <v>2</v>
      </c>
      <c r="L14" s="161">
        <f t="shared" si="2"/>
        <v>1</v>
      </c>
      <c r="M14" s="35">
        <f t="shared" si="3"/>
        <v>2.9806259314456036E-3</v>
      </c>
      <c r="N14" s="162">
        <v>1</v>
      </c>
    </row>
    <row r="15" spans="1:32" ht="14.25" x14ac:dyDescent="0.15">
      <c r="A15" s="179" t="s">
        <v>144</v>
      </c>
      <c r="B15" s="93">
        <v>193</v>
      </c>
      <c r="C15" s="73">
        <v>233</v>
      </c>
      <c r="D15" s="93">
        <v>195</v>
      </c>
      <c r="E15" s="73">
        <v>233</v>
      </c>
      <c r="F15" s="22">
        <f t="shared" si="0"/>
        <v>-2</v>
      </c>
      <c r="G15" s="33">
        <f t="shared" si="0"/>
        <v>0</v>
      </c>
      <c r="H15" s="93">
        <v>172</v>
      </c>
      <c r="I15" s="73">
        <v>216</v>
      </c>
      <c r="J15" s="22">
        <f t="shared" si="1"/>
        <v>21</v>
      </c>
      <c r="K15" s="34">
        <f t="shared" si="1"/>
        <v>17</v>
      </c>
      <c r="L15" s="161">
        <f t="shared" si="2"/>
        <v>7.8703703703703706E-2</v>
      </c>
      <c r="M15" s="35">
        <f t="shared" si="3"/>
        <v>0.1736214605067064</v>
      </c>
      <c r="N15" s="162">
        <v>1</v>
      </c>
    </row>
    <row r="16" spans="1:32" ht="14.25" x14ac:dyDescent="0.15">
      <c r="A16" s="179" t="s">
        <v>73</v>
      </c>
      <c r="B16" s="93">
        <v>121</v>
      </c>
      <c r="C16" s="73">
        <v>125</v>
      </c>
      <c r="D16" s="93">
        <v>120</v>
      </c>
      <c r="E16" s="73">
        <v>125</v>
      </c>
      <c r="F16" s="22">
        <f t="shared" si="0"/>
        <v>1</v>
      </c>
      <c r="G16" s="33">
        <f t="shared" si="0"/>
        <v>0</v>
      </c>
      <c r="H16" s="93">
        <v>128</v>
      </c>
      <c r="I16" s="73">
        <v>131</v>
      </c>
      <c r="J16" s="22">
        <f t="shared" si="1"/>
        <v>-7</v>
      </c>
      <c r="K16" s="34">
        <f t="shared" si="1"/>
        <v>-6</v>
      </c>
      <c r="L16" s="161">
        <f t="shared" si="2"/>
        <v>-4.5801526717557252E-2</v>
      </c>
      <c r="M16" s="35">
        <f t="shared" si="3"/>
        <v>9.3144560357675113E-2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7.4515648286140089E-4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1.4903129657228018E-3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ref="J20:K30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7.4515648286140089E-4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7</v>
      </c>
      <c r="I22" s="73">
        <v>8</v>
      </c>
      <c r="J22" s="37">
        <f t="shared" si="4"/>
        <v>1</v>
      </c>
      <c r="K22" s="38">
        <f t="shared" si="4"/>
        <v>0</v>
      </c>
      <c r="L22" s="161">
        <f t="shared" si="2"/>
        <v>0</v>
      </c>
      <c r="M22" s="39">
        <f t="shared" si="3"/>
        <v>5.9612518628912071E-3</v>
      </c>
      <c r="N22" s="162">
        <v>1</v>
      </c>
    </row>
    <row r="23" spans="1:14" ht="14.25" x14ac:dyDescent="0.15">
      <c r="A23" s="181" t="s">
        <v>151</v>
      </c>
      <c r="B23" s="22">
        <v>41</v>
      </c>
      <c r="C23" s="73">
        <v>41</v>
      </c>
      <c r="D23" s="22">
        <v>40</v>
      </c>
      <c r="E23" s="73">
        <v>41</v>
      </c>
      <c r="F23" s="37">
        <f t="shared" si="0"/>
        <v>1</v>
      </c>
      <c r="G23" s="40">
        <f t="shared" si="0"/>
        <v>0</v>
      </c>
      <c r="H23" s="22">
        <v>35</v>
      </c>
      <c r="I23" s="73">
        <v>35</v>
      </c>
      <c r="J23" s="37">
        <f t="shared" si="4"/>
        <v>6</v>
      </c>
      <c r="K23" s="38">
        <f t="shared" si="4"/>
        <v>6</v>
      </c>
      <c r="L23" s="161">
        <f t="shared" si="2"/>
        <v>0.17142857142857143</v>
      </c>
      <c r="M23" s="39">
        <f t="shared" si="3"/>
        <v>3.0551415797317436E-2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7.4515648286140089E-4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7.4515648286140089E-4</v>
      </c>
      <c r="N26" s="162">
        <v>4</v>
      </c>
    </row>
    <row r="27" spans="1:14" ht="14.25" x14ac:dyDescent="0.15">
      <c r="A27" s="179" t="s">
        <v>154</v>
      </c>
      <c r="B27" s="22">
        <v>7</v>
      </c>
      <c r="C27" s="73">
        <v>7</v>
      </c>
      <c r="D27" s="22">
        <v>7</v>
      </c>
      <c r="E27" s="73">
        <v>7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5.2160953800298067E-3</v>
      </c>
      <c r="N27" s="162">
        <v>1</v>
      </c>
    </row>
    <row r="28" spans="1:14" ht="14.25" x14ac:dyDescent="0.15">
      <c r="A28" s="179" t="s">
        <v>155</v>
      </c>
      <c r="B28" s="93">
        <v>109</v>
      </c>
      <c r="C28" s="109">
        <v>119</v>
      </c>
      <c r="D28" s="93">
        <v>109</v>
      </c>
      <c r="E28" s="109">
        <v>119</v>
      </c>
      <c r="F28" s="93">
        <f t="shared" si="0"/>
        <v>0</v>
      </c>
      <c r="G28" s="105">
        <f t="shared" si="0"/>
        <v>0</v>
      </c>
      <c r="H28" s="93">
        <v>111</v>
      </c>
      <c r="I28" s="109">
        <v>122</v>
      </c>
      <c r="J28" s="93">
        <f t="shared" si="4"/>
        <v>-2</v>
      </c>
      <c r="K28" s="106">
        <f t="shared" si="4"/>
        <v>-3</v>
      </c>
      <c r="L28" s="161">
        <f t="shared" si="2"/>
        <v>-2.4590163934426229E-2</v>
      </c>
      <c r="M28" s="108">
        <f t="shared" si="3"/>
        <v>8.867362146050671E-2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3.7257824143070045E-3</v>
      </c>
      <c r="N29" s="162">
        <v>1</v>
      </c>
    </row>
    <row r="30" spans="1:14" ht="14.25" x14ac:dyDescent="0.15">
      <c r="A30" s="179" t="s">
        <v>157</v>
      </c>
      <c r="B30" s="22">
        <v>1</v>
      </c>
      <c r="C30" s="73">
        <v>1</v>
      </c>
      <c r="D30" s="22"/>
      <c r="E30" s="73"/>
      <c r="F30" s="22">
        <f t="shared" si="0"/>
        <v>1</v>
      </c>
      <c r="G30" s="33">
        <f t="shared" si="0"/>
        <v>1</v>
      </c>
      <c r="H30" s="22"/>
      <c r="I30" s="73"/>
      <c r="J30" s="22">
        <f t="shared" si="4"/>
        <v>1</v>
      </c>
      <c r="K30" s="34">
        <f t="shared" si="4"/>
        <v>1</v>
      </c>
      <c r="L30" s="161">
        <f t="shared" si="2"/>
        <v>0</v>
      </c>
      <c r="M30" s="35">
        <f t="shared" si="3"/>
        <v>7.4515648286140089E-4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5</v>
      </c>
      <c r="C32" s="73">
        <v>12</v>
      </c>
      <c r="D32" s="93">
        <v>4</v>
      </c>
      <c r="E32" s="73">
        <v>11</v>
      </c>
      <c r="F32" s="22">
        <f t="shared" si="0"/>
        <v>1</v>
      </c>
      <c r="G32" s="33">
        <f t="shared" si="0"/>
        <v>1</v>
      </c>
      <c r="H32" s="93">
        <v>2</v>
      </c>
      <c r="I32" s="73">
        <v>5</v>
      </c>
      <c r="J32" s="22">
        <f t="shared" ref="J32:K55" si="5">B32-H32</f>
        <v>3</v>
      </c>
      <c r="K32" s="34">
        <f t="shared" si="5"/>
        <v>7</v>
      </c>
      <c r="L32" s="161">
        <f t="shared" si="2"/>
        <v>1.4</v>
      </c>
      <c r="M32" s="35">
        <f t="shared" si="3"/>
        <v>8.9418777943368107E-3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2</v>
      </c>
      <c r="I33" s="73">
        <v>2</v>
      </c>
      <c r="J33" s="22">
        <f t="shared" si="5"/>
        <v>-1</v>
      </c>
      <c r="K33" s="34">
        <f t="shared" si="5"/>
        <v>-1</v>
      </c>
      <c r="L33" s="161">
        <f t="shared" si="2"/>
        <v>-0.5</v>
      </c>
      <c r="M33" s="35">
        <f t="shared" si="3"/>
        <v>7.4515648286140089E-4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21</v>
      </c>
      <c r="C35" s="73">
        <v>30</v>
      </c>
      <c r="D35" s="93">
        <v>20</v>
      </c>
      <c r="E35" s="73">
        <v>27</v>
      </c>
      <c r="F35" s="22">
        <f t="shared" si="6"/>
        <v>1</v>
      </c>
      <c r="G35" s="36">
        <f t="shared" si="6"/>
        <v>3</v>
      </c>
      <c r="H35" s="93">
        <v>18</v>
      </c>
      <c r="I35" s="73">
        <v>24</v>
      </c>
      <c r="J35" s="22">
        <f t="shared" si="5"/>
        <v>3</v>
      </c>
      <c r="K35" s="34">
        <f t="shared" si="5"/>
        <v>6</v>
      </c>
      <c r="L35" s="161">
        <f t="shared" si="2"/>
        <v>0.25</v>
      </c>
      <c r="M35" s="35">
        <f t="shared" si="3"/>
        <v>2.2354694485842028E-2</v>
      </c>
      <c r="N35" s="162">
        <v>1</v>
      </c>
    </row>
    <row r="36" spans="1:14" ht="14.25" x14ac:dyDescent="0.15">
      <c r="A36" s="179" t="s">
        <v>163</v>
      </c>
      <c r="B36" s="93"/>
      <c r="C36" s="73">
        <v>4</v>
      </c>
      <c r="D36" s="93"/>
      <c r="E36" s="73">
        <v>4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2.9806259314456036E-3</v>
      </c>
      <c r="N36" s="162">
        <v>5</v>
      </c>
    </row>
    <row r="37" spans="1:14" ht="14.25" x14ac:dyDescent="0.15">
      <c r="A37" s="179" t="s">
        <v>164</v>
      </c>
      <c r="B37" s="22">
        <v>1</v>
      </c>
      <c r="C37" s="73">
        <v>1</v>
      </c>
      <c r="D37" s="22">
        <v>1</v>
      </c>
      <c r="E37" s="73">
        <v>1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7.4515648286140089E-4</v>
      </c>
      <c r="N37" s="162">
        <v>5</v>
      </c>
    </row>
    <row r="38" spans="1:14" ht="14.25" x14ac:dyDescent="0.15">
      <c r="A38" s="182" t="s">
        <v>165</v>
      </c>
      <c r="B38" s="93">
        <v>262</v>
      </c>
      <c r="C38" s="72">
        <v>311</v>
      </c>
      <c r="D38" s="93">
        <v>260</v>
      </c>
      <c r="E38" s="72">
        <v>309</v>
      </c>
      <c r="F38" s="22">
        <f t="shared" si="6"/>
        <v>2</v>
      </c>
      <c r="G38" s="36">
        <f t="shared" si="6"/>
        <v>2</v>
      </c>
      <c r="H38" s="93">
        <v>257</v>
      </c>
      <c r="I38" s="72">
        <v>304</v>
      </c>
      <c r="J38" s="22">
        <f t="shared" si="5"/>
        <v>5</v>
      </c>
      <c r="K38" s="34">
        <f t="shared" si="5"/>
        <v>7</v>
      </c>
      <c r="L38" s="161">
        <f t="shared" si="2"/>
        <v>2.3026315789473683E-2</v>
      </c>
      <c r="M38" s="35">
        <f t="shared" si="3"/>
        <v>0.23174366616989567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7.4515648286140089E-4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>
        <v>1</v>
      </c>
      <c r="C42" s="73">
        <v>1</v>
      </c>
      <c r="D42" s="22">
        <v>1</v>
      </c>
      <c r="E42" s="73">
        <v>1</v>
      </c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1</v>
      </c>
      <c r="K42" s="34">
        <f t="shared" si="5"/>
        <v>1</v>
      </c>
      <c r="L42" s="161">
        <f t="shared" si="2"/>
        <v>0</v>
      </c>
      <c r="M42" s="35">
        <f t="shared" si="3"/>
        <v>7.4515648286140089E-4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7.4515648286140089E-4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22</v>
      </c>
      <c r="C46" s="72">
        <v>23</v>
      </c>
      <c r="D46" s="22">
        <v>23</v>
      </c>
      <c r="E46" s="72">
        <v>24</v>
      </c>
      <c r="F46" s="77">
        <f t="shared" si="6"/>
        <v>-1</v>
      </c>
      <c r="G46" s="33">
        <f t="shared" si="6"/>
        <v>-1</v>
      </c>
      <c r="H46" s="22">
        <v>21</v>
      </c>
      <c r="I46" s="72">
        <v>21</v>
      </c>
      <c r="J46" s="22">
        <f t="shared" si="5"/>
        <v>1</v>
      </c>
      <c r="K46" s="34">
        <f t="shared" si="5"/>
        <v>2</v>
      </c>
      <c r="L46" s="161">
        <f t="shared" si="2"/>
        <v>9.5238095238095233E-2</v>
      </c>
      <c r="M46" s="35">
        <f t="shared" si="3"/>
        <v>1.7138599105812221E-2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0</v>
      </c>
      <c r="K47" s="34">
        <f t="shared" si="5"/>
        <v>0</v>
      </c>
      <c r="L47" s="161">
        <f t="shared" si="2"/>
        <v>0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5</v>
      </c>
      <c r="I48" s="73">
        <v>5</v>
      </c>
      <c r="J48" s="21">
        <f t="shared" si="5"/>
        <v>1</v>
      </c>
      <c r="K48" s="34">
        <f t="shared" si="5"/>
        <v>1</v>
      </c>
      <c r="L48" s="161">
        <f t="shared" si="2"/>
        <v>0.2</v>
      </c>
      <c r="M48" s="35">
        <f t="shared" si="3"/>
        <v>4.4709388971684054E-3</v>
      </c>
      <c r="N48" s="162">
        <v>2</v>
      </c>
    </row>
    <row r="49" spans="1:14" ht="14.25" x14ac:dyDescent="0.15">
      <c r="A49" s="179" t="s">
        <v>175</v>
      </c>
      <c r="B49" s="22">
        <v>19</v>
      </c>
      <c r="C49" s="73">
        <v>25</v>
      </c>
      <c r="D49" s="22">
        <v>19</v>
      </c>
      <c r="E49" s="73">
        <v>25</v>
      </c>
      <c r="F49" s="77">
        <f t="shared" si="6"/>
        <v>0</v>
      </c>
      <c r="G49" s="33">
        <f t="shared" si="6"/>
        <v>0</v>
      </c>
      <c r="H49" s="185">
        <v>18</v>
      </c>
      <c r="I49" s="73">
        <v>24</v>
      </c>
      <c r="J49" s="21">
        <f t="shared" si="5"/>
        <v>1</v>
      </c>
      <c r="K49" s="34">
        <f t="shared" si="5"/>
        <v>1</v>
      </c>
      <c r="L49" s="161">
        <f t="shared" si="2"/>
        <v>4.1666666666666664E-2</v>
      </c>
      <c r="M49" s="35">
        <f t="shared" si="3"/>
        <v>1.8628912071535022E-2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7.4515648286140089E-4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7.4515648286140089E-4</v>
      </c>
      <c r="N52" s="162">
        <v>5</v>
      </c>
    </row>
    <row r="53" spans="1:14" ht="14.25" x14ac:dyDescent="0.15">
      <c r="A53" s="179" t="s">
        <v>178</v>
      </c>
      <c r="B53" s="22">
        <v>125</v>
      </c>
      <c r="C53" s="73">
        <v>131</v>
      </c>
      <c r="D53" s="22">
        <v>130</v>
      </c>
      <c r="E53" s="73">
        <v>136</v>
      </c>
      <c r="F53" s="77">
        <f t="shared" si="6"/>
        <v>-5</v>
      </c>
      <c r="G53" s="33">
        <f t="shared" si="6"/>
        <v>-5</v>
      </c>
      <c r="H53" s="186">
        <v>112</v>
      </c>
      <c r="I53" s="73">
        <v>118</v>
      </c>
      <c r="J53" s="21">
        <f t="shared" si="5"/>
        <v>13</v>
      </c>
      <c r="K53" s="34">
        <f t="shared" si="5"/>
        <v>13</v>
      </c>
      <c r="L53" s="161">
        <f t="shared" si="2"/>
        <v>0.11016949152542373</v>
      </c>
      <c r="M53" s="35">
        <f t="shared" si="3"/>
        <v>9.7615499254843516E-2</v>
      </c>
      <c r="N53" s="187">
        <v>1</v>
      </c>
    </row>
    <row r="54" spans="1:14" ht="15" thickBot="1" x14ac:dyDescent="0.2">
      <c r="A54" s="188" t="s">
        <v>88</v>
      </c>
      <c r="B54" s="42">
        <v>1</v>
      </c>
      <c r="C54" s="189">
        <v>1</v>
      </c>
      <c r="D54" s="42">
        <v>2</v>
      </c>
      <c r="E54" s="189">
        <v>2</v>
      </c>
      <c r="F54" s="77">
        <f t="shared" si="6"/>
        <v>-1</v>
      </c>
      <c r="G54" s="33">
        <f t="shared" si="6"/>
        <v>-1</v>
      </c>
      <c r="H54" s="190">
        <v>1</v>
      </c>
      <c r="I54" s="189">
        <v>2</v>
      </c>
      <c r="J54" s="42">
        <f t="shared" si="5"/>
        <v>0</v>
      </c>
      <c r="K54" s="38">
        <f t="shared" si="5"/>
        <v>-1</v>
      </c>
      <c r="L54" s="191">
        <f t="shared" si="2"/>
        <v>-0.5</v>
      </c>
      <c r="M54" s="39">
        <f t="shared" si="3"/>
        <v>7.4515648286140089E-4</v>
      </c>
      <c r="N54" s="192">
        <v>0</v>
      </c>
    </row>
    <row r="55" spans="1:14" ht="15" thickBot="1" x14ac:dyDescent="0.2">
      <c r="A55" s="193" t="s">
        <v>53</v>
      </c>
      <c r="B55" s="43">
        <f>SUM(B5:B54)</f>
        <v>1103</v>
      </c>
      <c r="C55" s="75">
        <f>SUM(C5:C54)</f>
        <v>1342</v>
      </c>
      <c r="D55" s="43">
        <f>SUM(D5:D54)</f>
        <v>1104</v>
      </c>
      <c r="E55" s="75">
        <f>SUM(E5:E54)</f>
        <v>1342</v>
      </c>
      <c r="F55" s="44">
        <f t="shared" si="6"/>
        <v>-1</v>
      </c>
      <c r="G55" s="146">
        <f t="shared" si="6"/>
        <v>0</v>
      </c>
      <c r="H55" s="43">
        <f>SUM(H5:H54)</f>
        <v>1036</v>
      </c>
      <c r="I55" s="75">
        <f>SUM(I5:I54)</f>
        <v>1263</v>
      </c>
      <c r="J55" s="44">
        <f t="shared" si="5"/>
        <v>67</v>
      </c>
      <c r="K55" s="45">
        <f t="shared" si="5"/>
        <v>79</v>
      </c>
      <c r="L55" s="194">
        <f t="shared" si="2"/>
        <v>6.2549485352335704E-2</v>
      </c>
      <c r="M55" s="195">
        <f t="shared" si="3"/>
        <v>1</v>
      </c>
      <c r="N55" s="7"/>
    </row>
  </sheetData>
  <mergeCells count="15">
    <mergeCell ref="I2:M2"/>
    <mergeCell ref="B3:C3"/>
    <mergeCell ref="D3:E3"/>
    <mergeCell ref="F3:G3"/>
    <mergeCell ref="H3:I3"/>
    <mergeCell ref="J3:K3"/>
    <mergeCell ref="AA3:AB3"/>
    <mergeCell ref="AC3:AD3"/>
    <mergeCell ref="AE3:AF3"/>
    <mergeCell ref="P3:P4"/>
    <mergeCell ref="Q3:R3"/>
    <mergeCell ref="S3:T3"/>
    <mergeCell ref="U3:V3"/>
    <mergeCell ref="W3:X3"/>
    <mergeCell ref="Y3:Z3"/>
  </mergeCells>
  <phoneticPr fontId="15"/>
  <pageMargins left="0.7" right="0.7" top="0.75" bottom="0.75" header="0.3" footer="0.3"/>
  <pageSetup paperSize="9" scale="94" orientation="portrait" r:id="rId1"/>
  <drawing r:id="rId2"/>
  <legacyDrawing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079E-6F3E-4C08-99C4-A0EEB1AEDE4B}">
  <sheetPr>
    <pageSetUpPr fitToPage="1"/>
  </sheetPr>
  <dimension ref="A2:AF55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132</v>
      </c>
      <c r="J2" s="375"/>
      <c r="K2" s="375"/>
      <c r="L2" s="375"/>
      <c r="M2" s="375"/>
    </row>
    <row r="3" spans="1:32" ht="14.25" x14ac:dyDescent="0.15">
      <c r="A3" s="149"/>
      <c r="B3" s="373">
        <v>44774</v>
      </c>
      <c r="C3" s="374"/>
      <c r="D3" s="373">
        <v>44743</v>
      </c>
      <c r="E3" s="374"/>
      <c r="F3" s="345" t="s">
        <v>3</v>
      </c>
      <c r="G3" s="346"/>
      <c r="H3" s="373">
        <v>44409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3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5" si="2">IF(ISERROR(K5/I5),0,K5/I5)</f>
        <v>0</v>
      </c>
      <c r="M5" s="29">
        <f t="shared" ref="M5:M55" si="3">C5/$C$55</f>
        <v>7.4515648286140089E-4</v>
      </c>
      <c r="N5" s="162">
        <v>1</v>
      </c>
      <c r="P5" s="148" t="s">
        <v>25</v>
      </c>
      <c r="Q5" s="163">
        <v>19</v>
      </c>
      <c r="R5" s="163">
        <v>1081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28</v>
      </c>
      <c r="Y5" s="163">
        <v>5</v>
      </c>
      <c r="Z5" s="165">
        <v>212</v>
      </c>
      <c r="AA5" s="164">
        <v>2</v>
      </c>
      <c r="AB5" s="166">
        <v>4</v>
      </c>
      <c r="AC5" s="167">
        <f>Q5+S5+U5+W5+Y5+AA5</f>
        <v>37</v>
      </c>
      <c r="AD5" s="168">
        <f>R5+T5+V5+X5+Z5+AB5+2</f>
        <v>1342</v>
      </c>
      <c r="AE5" s="169">
        <v>654</v>
      </c>
      <c r="AF5" s="170">
        <v>688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1.4903129657228018E-3</v>
      </c>
      <c r="N6" s="162">
        <v>5</v>
      </c>
      <c r="P6" s="172" t="s">
        <v>19</v>
      </c>
      <c r="Q6" s="59">
        <f>Q5/AC5</f>
        <v>0.51351351351351349</v>
      </c>
      <c r="R6" s="59">
        <f>R5/AD5</f>
        <v>0.80551415797317438</v>
      </c>
      <c r="S6" s="60">
        <f>S5/AC5</f>
        <v>0.1891891891891892</v>
      </c>
      <c r="T6" s="60">
        <f>T5/AD5</f>
        <v>1.0432190760059613E-2</v>
      </c>
      <c r="U6" s="59">
        <f>U5/AC5</f>
        <v>2.7027027027027029E-2</v>
      </c>
      <c r="V6" s="59">
        <f>V5/AD5</f>
        <v>7.4515648286140089E-4</v>
      </c>
      <c r="W6" s="60">
        <f>W5/AC5</f>
        <v>8.1081081081081086E-2</v>
      </c>
      <c r="X6" s="60">
        <f>X5/AD5</f>
        <v>2.0864381520119227E-2</v>
      </c>
      <c r="Y6" s="59">
        <f>Y5/AC5</f>
        <v>0.13513513513513514</v>
      </c>
      <c r="Z6" s="59">
        <f>Z5/AD5</f>
        <v>0.15797317436661698</v>
      </c>
      <c r="AA6" s="60">
        <f>AA5/AC5</f>
        <v>5.4054054054054057E-2</v>
      </c>
      <c r="AB6" s="173">
        <f>AB5/AD5</f>
        <v>2.9806259314456036E-3</v>
      </c>
      <c r="AC6" s="174">
        <f>Q6+S6+U6+W6+Y6+AA6</f>
        <v>0.99999999999999989</v>
      </c>
      <c r="AD6" s="175">
        <f>R6+T6+V6+X6+Z6+AB6</f>
        <v>0.99850968703427734</v>
      </c>
      <c r="AE6" s="63">
        <f>AE5/AD5</f>
        <v>0.48733233979135621</v>
      </c>
      <c r="AF6" s="64">
        <f>AF5/AD5</f>
        <v>0.51266766020864385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2.2354694485842027E-3</v>
      </c>
      <c r="N7" s="162">
        <v>6</v>
      </c>
      <c r="P7" s="127"/>
      <c r="Q7" s="177"/>
      <c r="R7" s="178" t="s">
        <v>136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1.4903129657228018E-3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117</v>
      </c>
      <c r="C9" s="73">
        <v>204</v>
      </c>
      <c r="D9" s="93">
        <v>115</v>
      </c>
      <c r="E9" s="73">
        <v>201</v>
      </c>
      <c r="F9" s="22">
        <f t="shared" si="0"/>
        <v>2</v>
      </c>
      <c r="G9" s="33">
        <f t="shared" si="0"/>
        <v>3</v>
      </c>
      <c r="H9" s="93">
        <v>102</v>
      </c>
      <c r="I9" s="73">
        <v>187</v>
      </c>
      <c r="J9" s="22">
        <f t="shared" si="1"/>
        <v>15</v>
      </c>
      <c r="K9" s="34">
        <f t="shared" si="1"/>
        <v>17</v>
      </c>
      <c r="L9" s="161">
        <f t="shared" si="2"/>
        <v>9.0909090909090912E-2</v>
      </c>
      <c r="M9" s="35">
        <f t="shared" si="3"/>
        <v>0.15201192250372578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5</v>
      </c>
      <c r="C10" s="73">
        <v>5</v>
      </c>
      <c r="D10" s="22">
        <v>4</v>
      </c>
      <c r="E10" s="73">
        <v>4</v>
      </c>
      <c r="F10" s="22">
        <f t="shared" si="0"/>
        <v>1</v>
      </c>
      <c r="G10" s="33">
        <f t="shared" si="0"/>
        <v>1</v>
      </c>
      <c r="H10" s="22"/>
      <c r="I10" s="73"/>
      <c r="J10" s="22">
        <f t="shared" si="1"/>
        <v>5</v>
      </c>
      <c r="K10" s="34">
        <f t="shared" si="1"/>
        <v>5</v>
      </c>
      <c r="L10" s="161">
        <f t="shared" si="2"/>
        <v>0</v>
      </c>
      <c r="M10" s="35">
        <f t="shared" si="3"/>
        <v>3.7257824143070045E-3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11</v>
      </c>
      <c r="I11" s="73">
        <v>21</v>
      </c>
      <c r="J11" s="22">
        <f t="shared" si="1"/>
        <v>-1</v>
      </c>
      <c r="K11" s="34">
        <f t="shared" si="1"/>
        <v>1</v>
      </c>
      <c r="L11" s="161">
        <f t="shared" si="2"/>
        <v>4.7619047619047616E-2</v>
      </c>
      <c r="M11" s="35">
        <f t="shared" si="3"/>
        <v>1.6393442622950821E-2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7.4515648286140089E-4</v>
      </c>
      <c r="N12" s="162">
        <v>1</v>
      </c>
    </row>
    <row r="13" spans="1:32" ht="14.25" x14ac:dyDescent="0.15">
      <c r="A13" s="179" t="s">
        <v>142</v>
      </c>
      <c r="B13" s="22">
        <v>2</v>
      </c>
      <c r="C13" s="73">
        <v>2</v>
      </c>
      <c r="D13" s="22">
        <v>1</v>
      </c>
      <c r="E13" s="73">
        <v>1</v>
      </c>
      <c r="F13" s="22">
        <f t="shared" si="0"/>
        <v>1</v>
      </c>
      <c r="G13" s="36">
        <f t="shared" si="0"/>
        <v>1</v>
      </c>
      <c r="H13" s="22">
        <v>1</v>
      </c>
      <c r="I13" s="73">
        <v>1</v>
      </c>
      <c r="J13" s="22">
        <f t="shared" si="1"/>
        <v>1</v>
      </c>
      <c r="K13" s="34">
        <f t="shared" si="1"/>
        <v>1</v>
      </c>
      <c r="L13" s="161">
        <f t="shared" si="2"/>
        <v>1</v>
      </c>
      <c r="M13" s="35">
        <f t="shared" si="3"/>
        <v>1.4903129657228018E-3</v>
      </c>
      <c r="N13" s="162">
        <v>4</v>
      </c>
    </row>
    <row r="14" spans="1:32" ht="14.25" x14ac:dyDescent="0.15">
      <c r="A14" s="179" t="s">
        <v>143</v>
      </c>
      <c r="B14" s="22">
        <v>1</v>
      </c>
      <c r="C14" s="73">
        <v>3</v>
      </c>
      <c r="D14" s="22">
        <v>1</v>
      </c>
      <c r="E14" s="73">
        <v>3</v>
      </c>
      <c r="F14" s="22">
        <f t="shared" si="0"/>
        <v>0</v>
      </c>
      <c r="G14" s="33">
        <f t="shared" si="0"/>
        <v>0</v>
      </c>
      <c r="H14" s="22">
        <v>1</v>
      </c>
      <c r="I14" s="73">
        <v>2</v>
      </c>
      <c r="J14" s="22">
        <f t="shared" si="1"/>
        <v>0</v>
      </c>
      <c r="K14" s="34">
        <f t="shared" si="1"/>
        <v>1</v>
      </c>
      <c r="L14" s="161">
        <f t="shared" si="2"/>
        <v>0.5</v>
      </c>
      <c r="M14" s="35">
        <f t="shared" si="3"/>
        <v>2.2354694485842027E-3</v>
      </c>
      <c r="N14" s="162">
        <v>1</v>
      </c>
    </row>
    <row r="15" spans="1:32" ht="14.25" x14ac:dyDescent="0.15">
      <c r="A15" s="179" t="s">
        <v>144</v>
      </c>
      <c r="B15" s="93">
        <v>195</v>
      </c>
      <c r="C15" s="73">
        <v>236</v>
      </c>
      <c r="D15" s="93">
        <v>193</v>
      </c>
      <c r="E15" s="73">
        <v>237</v>
      </c>
      <c r="F15" s="22">
        <f t="shared" si="0"/>
        <v>2</v>
      </c>
      <c r="G15" s="33">
        <f t="shared" si="0"/>
        <v>-1</v>
      </c>
      <c r="H15" s="93">
        <v>171</v>
      </c>
      <c r="I15" s="73">
        <v>215</v>
      </c>
      <c r="J15" s="22">
        <f t="shared" si="1"/>
        <v>24</v>
      </c>
      <c r="K15" s="34">
        <f t="shared" si="1"/>
        <v>21</v>
      </c>
      <c r="L15" s="161">
        <f t="shared" si="2"/>
        <v>9.7674418604651161E-2</v>
      </c>
      <c r="M15" s="35">
        <f t="shared" si="3"/>
        <v>0.17585692995529062</v>
      </c>
      <c r="N15" s="162">
        <v>1</v>
      </c>
    </row>
    <row r="16" spans="1:32" ht="14.25" x14ac:dyDescent="0.15">
      <c r="A16" s="179" t="s">
        <v>73</v>
      </c>
      <c r="B16" s="93">
        <v>120</v>
      </c>
      <c r="C16" s="73">
        <v>125</v>
      </c>
      <c r="D16" s="93">
        <v>120</v>
      </c>
      <c r="E16" s="73">
        <v>123</v>
      </c>
      <c r="F16" s="22">
        <f t="shared" si="0"/>
        <v>0</v>
      </c>
      <c r="G16" s="33">
        <f t="shared" si="0"/>
        <v>2</v>
      </c>
      <c r="H16" s="93">
        <v>128</v>
      </c>
      <c r="I16" s="73">
        <v>131</v>
      </c>
      <c r="J16" s="22">
        <f t="shared" si="1"/>
        <v>-8</v>
      </c>
      <c r="K16" s="34">
        <f t="shared" si="1"/>
        <v>-6</v>
      </c>
      <c r="L16" s="161">
        <f t="shared" si="2"/>
        <v>-4.5801526717557252E-2</v>
      </c>
      <c r="M16" s="35">
        <f t="shared" si="3"/>
        <v>9.3144560357675113E-2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7.4515648286140089E-4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1.4903129657228018E-3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ref="J20:K30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7.4515648286140089E-4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6</v>
      </c>
      <c r="I22" s="73">
        <v>7</v>
      </c>
      <c r="J22" s="37">
        <f t="shared" si="4"/>
        <v>2</v>
      </c>
      <c r="K22" s="38">
        <f t="shared" si="4"/>
        <v>1</v>
      </c>
      <c r="L22" s="161">
        <f t="shared" si="2"/>
        <v>0.14285714285714285</v>
      </c>
      <c r="M22" s="39">
        <f t="shared" si="3"/>
        <v>5.9612518628912071E-3</v>
      </c>
      <c r="N22" s="162">
        <v>1</v>
      </c>
    </row>
    <row r="23" spans="1:14" ht="14.25" x14ac:dyDescent="0.15">
      <c r="A23" s="181" t="s">
        <v>151</v>
      </c>
      <c r="B23" s="22">
        <v>40</v>
      </c>
      <c r="C23" s="73">
        <v>40</v>
      </c>
      <c r="D23" s="22">
        <v>38</v>
      </c>
      <c r="E23" s="73">
        <v>38</v>
      </c>
      <c r="F23" s="37">
        <f t="shared" si="0"/>
        <v>2</v>
      </c>
      <c r="G23" s="40">
        <f t="shared" si="0"/>
        <v>2</v>
      </c>
      <c r="H23" s="22">
        <v>33</v>
      </c>
      <c r="I23" s="73">
        <v>33</v>
      </c>
      <c r="J23" s="37">
        <f t="shared" si="4"/>
        <v>7</v>
      </c>
      <c r="K23" s="38">
        <f t="shared" si="4"/>
        <v>7</v>
      </c>
      <c r="L23" s="161">
        <f t="shared" si="2"/>
        <v>0.21212121212121213</v>
      </c>
      <c r="M23" s="39">
        <f t="shared" si="3"/>
        <v>2.9806259314456036E-2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7.4515648286140089E-4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7.4515648286140089E-4</v>
      </c>
      <c r="N26" s="162">
        <v>4</v>
      </c>
    </row>
    <row r="27" spans="1:14" ht="14.25" x14ac:dyDescent="0.15">
      <c r="A27" s="179" t="s">
        <v>154</v>
      </c>
      <c r="B27" s="22">
        <v>7</v>
      </c>
      <c r="C27" s="73">
        <v>7</v>
      </c>
      <c r="D27" s="22">
        <v>7</v>
      </c>
      <c r="E27" s="73">
        <v>7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5.2160953800298067E-3</v>
      </c>
      <c r="N27" s="162">
        <v>1</v>
      </c>
    </row>
    <row r="28" spans="1:14" ht="14.25" x14ac:dyDescent="0.15">
      <c r="A28" s="179" t="s">
        <v>155</v>
      </c>
      <c r="B28" s="93">
        <v>109</v>
      </c>
      <c r="C28" s="109">
        <v>119</v>
      </c>
      <c r="D28" s="93">
        <v>111</v>
      </c>
      <c r="E28" s="109">
        <v>121</v>
      </c>
      <c r="F28" s="93">
        <f t="shared" si="0"/>
        <v>-2</v>
      </c>
      <c r="G28" s="105">
        <f t="shared" si="0"/>
        <v>-2</v>
      </c>
      <c r="H28" s="93">
        <v>111</v>
      </c>
      <c r="I28" s="109">
        <v>122</v>
      </c>
      <c r="J28" s="93">
        <f t="shared" si="4"/>
        <v>-2</v>
      </c>
      <c r="K28" s="106">
        <f t="shared" si="4"/>
        <v>-3</v>
      </c>
      <c r="L28" s="161">
        <f t="shared" si="2"/>
        <v>-2.4590163934426229E-2</v>
      </c>
      <c r="M28" s="108">
        <f t="shared" si="3"/>
        <v>8.867362146050671E-2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3.7257824143070045E-3</v>
      </c>
      <c r="N29" s="162">
        <v>1</v>
      </c>
    </row>
    <row r="30" spans="1:14" ht="14.25" x14ac:dyDescent="0.15">
      <c r="A30" s="179" t="s">
        <v>157</v>
      </c>
      <c r="B30" s="22"/>
      <c r="C30" s="73"/>
      <c r="D30" s="22"/>
      <c r="E30" s="73"/>
      <c r="F30" s="22">
        <f t="shared" si="0"/>
        <v>0</v>
      </c>
      <c r="G30" s="33">
        <f t="shared" si="0"/>
        <v>0</v>
      </c>
      <c r="H30" s="22"/>
      <c r="I30" s="73"/>
      <c r="J30" s="22">
        <f t="shared" si="4"/>
        <v>0</v>
      </c>
      <c r="K30" s="34">
        <f t="shared" si="4"/>
        <v>0</v>
      </c>
      <c r="L30" s="161">
        <f t="shared" si="2"/>
        <v>0</v>
      </c>
      <c r="M30" s="35">
        <f t="shared" si="3"/>
        <v>0</v>
      </c>
      <c r="N30" s="162">
        <v>5</v>
      </c>
    </row>
    <row r="31" spans="1:14" ht="14.25" x14ac:dyDescent="0.15">
      <c r="A31" s="179" t="s">
        <v>158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37">
        <v>0</v>
      </c>
      <c r="K31" s="38">
        <v>0</v>
      </c>
      <c r="L31" s="161">
        <f t="shared" si="2"/>
        <v>0</v>
      </c>
      <c r="M31" s="39">
        <f t="shared" si="3"/>
        <v>0</v>
      </c>
      <c r="N31" s="162">
        <v>1</v>
      </c>
    </row>
    <row r="32" spans="1:14" ht="14.25" x14ac:dyDescent="0.15">
      <c r="A32" s="179" t="s">
        <v>159</v>
      </c>
      <c r="B32" s="93">
        <v>4</v>
      </c>
      <c r="C32" s="73">
        <v>11</v>
      </c>
      <c r="D32" s="93">
        <v>4</v>
      </c>
      <c r="E32" s="73">
        <v>11</v>
      </c>
      <c r="F32" s="22">
        <f t="shared" si="0"/>
        <v>0</v>
      </c>
      <c r="G32" s="33">
        <f t="shared" si="0"/>
        <v>0</v>
      </c>
      <c r="H32" s="93">
        <v>2</v>
      </c>
      <c r="I32" s="73">
        <v>5</v>
      </c>
      <c r="J32" s="22">
        <f t="shared" ref="J32:K55" si="5">B32-H32</f>
        <v>2</v>
      </c>
      <c r="K32" s="34">
        <f t="shared" si="5"/>
        <v>6</v>
      </c>
      <c r="L32" s="161">
        <f t="shared" si="2"/>
        <v>1.2</v>
      </c>
      <c r="M32" s="35">
        <f t="shared" si="3"/>
        <v>8.1967213114754103E-3</v>
      </c>
      <c r="N32" s="162">
        <v>1</v>
      </c>
    </row>
    <row r="33" spans="1:14" ht="14.25" x14ac:dyDescent="0.15">
      <c r="A33" s="180" t="s">
        <v>160</v>
      </c>
      <c r="B33" s="93">
        <v>1</v>
      </c>
      <c r="C33" s="73">
        <v>1</v>
      </c>
      <c r="D33" s="93">
        <v>1</v>
      </c>
      <c r="E33" s="73">
        <v>1</v>
      </c>
      <c r="F33" s="22">
        <f t="shared" si="0"/>
        <v>0</v>
      </c>
      <c r="G33" s="41">
        <f t="shared" si="0"/>
        <v>0</v>
      </c>
      <c r="H33" s="93">
        <v>2</v>
      </c>
      <c r="I33" s="73">
        <v>2</v>
      </c>
      <c r="J33" s="22">
        <f t="shared" si="5"/>
        <v>-1</v>
      </c>
      <c r="K33" s="34">
        <f t="shared" si="5"/>
        <v>-1</v>
      </c>
      <c r="L33" s="161">
        <f t="shared" si="2"/>
        <v>-0.5</v>
      </c>
      <c r="M33" s="35">
        <f t="shared" si="3"/>
        <v>7.4515648286140089E-4</v>
      </c>
      <c r="N33" s="162">
        <v>6</v>
      </c>
    </row>
    <row r="34" spans="1:14" ht="14.25" x14ac:dyDescent="0.15">
      <c r="A34" s="181" t="s">
        <v>161</v>
      </c>
      <c r="B34" s="93"/>
      <c r="C34" s="73"/>
      <c r="D34" s="93"/>
      <c r="E34" s="73"/>
      <c r="F34" s="22">
        <f t="shared" ref="F34:G55" si="6">B34-D34</f>
        <v>0</v>
      </c>
      <c r="G34" s="36">
        <f t="shared" si="6"/>
        <v>0</v>
      </c>
      <c r="H34" s="93"/>
      <c r="I34" s="73"/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0</v>
      </c>
      <c r="N34" s="162">
        <v>5</v>
      </c>
    </row>
    <row r="35" spans="1:14" ht="14.25" x14ac:dyDescent="0.15">
      <c r="A35" s="179" t="s">
        <v>162</v>
      </c>
      <c r="B35" s="93">
        <v>20</v>
      </c>
      <c r="C35" s="73">
        <v>27</v>
      </c>
      <c r="D35" s="93">
        <v>20</v>
      </c>
      <c r="E35" s="73">
        <v>27</v>
      </c>
      <c r="F35" s="22">
        <f t="shared" si="6"/>
        <v>0</v>
      </c>
      <c r="G35" s="36">
        <f t="shared" si="6"/>
        <v>0</v>
      </c>
      <c r="H35" s="93">
        <v>18</v>
      </c>
      <c r="I35" s="73">
        <v>24</v>
      </c>
      <c r="J35" s="22">
        <f t="shared" si="5"/>
        <v>2</v>
      </c>
      <c r="K35" s="34">
        <f t="shared" si="5"/>
        <v>3</v>
      </c>
      <c r="L35" s="161">
        <f t="shared" si="2"/>
        <v>0.125</v>
      </c>
      <c r="M35" s="35">
        <f t="shared" si="3"/>
        <v>2.0119225037257823E-2</v>
      </c>
      <c r="N35" s="162">
        <v>1</v>
      </c>
    </row>
    <row r="36" spans="1:14" ht="14.25" x14ac:dyDescent="0.15">
      <c r="A36" s="179" t="s">
        <v>163</v>
      </c>
      <c r="B36" s="93"/>
      <c r="C36" s="73">
        <v>4</v>
      </c>
      <c r="D36" s="93"/>
      <c r="E36" s="73">
        <v>4</v>
      </c>
      <c r="F36" s="22">
        <f t="shared" si="6"/>
        <v>0</v>
      </c>
      <c r="G36" s="36">
        <f t="shared" si="6"/>
        <v>0</v>
      </c>
      <c r="H36" s="93"/>
      <c r="I36" s="73">
        <v>4</v>
      </c>
      <c r="J36" s="22">
        <f t="shared" si="5"/>
        <v>0</v>
      </c>
      <c r="K36" s="34">
        <f t="shared" si="5"/>
        <v>0</v>
      </c>
      <c r="L36" s="161">
        <f t="shared" si="2"/>
        <v>0</v>
      </c>
      <c r="M36" s="35">
        <f t="shared" si="3"/>
        <v>2.9806259314456036E-3</v>
      </c>
      <c r="N36" s="162">
        <v>5</v>
      </c>
    </row>
    <row r="37" spans="1:14" ht="14.25" x14ac:dyDescent="0.15">
      <c r="A37" s="179" t="s">
        <v>164</v>
      </c>
      <c r="B37" s="22">
        <v>1</v>
      </c>
      <c r="C37" s="73">
        <v>1</v>
      </c>
      <c r="D37" s="22">
        <v>1</v>
      </c>
      <c r="E37" s="73">
        <v>1</v>
      </c>
      <c r="F37" s="22">
        <f t="shared" si="6"/>
        <v>0</v>
      </c>
      <c r="G37" s="36">
        <f t="shared" si="6"/>
        <v>0</v>
      </c>
      <c r="H37" s="22">
        <v>1</v>
      </c>
      <c r="I37" s="73">
        <v>1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7.4515648286140089E-4</v>
      </c>
      <c r="N37" s="162">
        <v>5</v>
      </c>
    </row>
    <row r="38" spans="1:14" ht="14.25" x14ac:dyDescent="0.15">
      <c r="A38" s="182" t="s">
        <v>165</v>
      </c>
      <c r="B38" s="93">
        <v>260</v>
      </c>
      <c r="C38" s="72">
        <v>309</v>
      </c>
      <c r="D38" s="93">
        <v>267</v>
      </c>
      <c r="E38" s="72">
        <v>315</v>
      </c>
      <c r="F38" s="22">
        <f t="shared" si="6"/>
        <v>-7</v>
      </c>
      <c r="G38" s="36">
        <f t="shared" si="6"/>
        <v>-6</v>
      </c>
      <c r="H38" s="93">
        <v>258</v>
      </c>
      <c r="I38" s="72">
        <v>307</v>
      </c>
      <c r="J38" s="22">
        <f t="shared" si="5"/>
        <v>2</v>
      </c>
      <c r="K38" s="34">
        <f t="shared" si="5"/>
        <v>2</v>
      </c>
      <c r="L38" s="161">
        <f t="shared" si="2"/>
        <v>6.5146579804560263E-3</v>
      </c>
      <c r="M38" s="35">
        <f t="shared" si="3"/>
        <v>0.23025335320417287</v>
      </c>
      <c r="N38" s="162">
        <v>1</v>
      </c>
    </row>
    <row r="39" spans="1:14" ht="14.25" x14ac:dyDescent="0.15">
      <c r="A39" s="179" t="s">
        <v>166</v>
      </c>
      <c r="B39" s="22"/>
      <c r="C39" s="73"/>
      <c r="D39" s="22"/>
      <c r="E39" s="73"/>
      <c r="F39" s="22">
        <f t="shared" si="6"/>
        <v>0</v>
      </c>
      <c r="G39" s="36">
        <f t="shared" si="6"/>
        <v>0</v>
      </c>
      <c r="H39" s="22"/>
      <c r="I39" s="73"/>
      <c r="J39" s="22">
        <f t="shared" si="5"/>
        <v>0</v>
      </c>
      <c r="K39" s="34">
        <f t="shared" si="5"/>
        <v>0</v>
      </c>
      <c r="L39" s="161">
        <f t="shared" si="2"/>
        <v>0</v>
      </c>
      <c r="M39" s="35">
        <f t="shared" si="3"/>
        <v>0</v>
      </c>
      <c r="N39" s="162">
        <v>2</v>
      </c>
    </row>
    <row r="40" spans="1:14" ht="14.25" x14ac:dyDescent="0.15">
      <c r="A40" s="183" t="s">
        <v>167</v>
      </c>
      <c r="B40" s="93">
        <v>1</v>
      </c>
      <c r="C40" s="73">
        <v>1</v>
      </c>
      <c r="D40" s="93">
        <v>1</v>
      </c>
      <c r="E40" s="73">
        <v>1</v>
      </c>
      <c r="F40" s="22">
        <f t="shared" si="6"/>
        <v>0</v>
      </c>
      <c r="G40" s="36">
        <f t="shared" si="6"/>
        <v>0</v>
      </c>
      <c r="H40" s="93">
        <v>1</v>
      </c>
      <c r="I40" s="73">
        <v>1</v>
      </c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7.4515648286140089E-4</v>
      </c>
      <c r="N40" s="162">
        <v>2</v>
      </c>
    </row>
    <row r="41" spans="1:14" ht="14.25" x14ac:dyDescent="0.15">
      <c r="A41" s="183" t="s">
        <v>168</v>
      </c>
      <c r="B41" s="93"/>
      <c r="C41" s="73"/>
      <c r="D41" s="93"/>
      <c r="E41" s="73"/>
      <c r="F41" s="22">
        <f t="shared" si="6"/>
        <v>0</v>
      </c>
      <c r="G41" s="36">
        <f t="shared" si="6"/>
        <v>0</v>
      </c>
      <c r="H41" s="93"/>
      <c r="I41" s="73"/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0</v>
      </c>
      <c r="N41" s="162">
        <v>2</v>
      </c>
    </row>
    <row r="42" spans="1:14" ht="14.25" x14ac:dyDescent="0.15">
      <c r="A42" s="183" t="s">
        <v>72</v>
      </c>
      <c r="B42" s="22">
        <v>1</v>
      </c>
      <c r="C42" s="73">
        <v>1</v>
      </c>
      <c r="D42" s="22">
        <v>1</v>
      </c>
      <c r="E42" s="73">
        <v>1</v>
      </c>
      <c r="F42" s="22">
        <f t="shared" si="6"/>
        <v>0</v>
      </c>
      <c r="G42" s="36">
        <f t="shared" si="6"/>
        <v>0</v>
      </c>
      <c r="H42" s="22"/>
      <c r="I42" s="73"/>
      <c r="J42" s="22">
        <f t="shared" si="5"/>
        <v>1</v>
      </c>
      <c r="K42" s="34">
        <f t="shared" si="5"/>
        <v>1</v>
      </c>
      <c r="L42" s="161">
        <f t="shared" si="2"/>
        <v>0</v>
      </c>
      <c r="M42" s="35">
        <f t="shared" si="3"/>
        <v>7.4515648286140089E-4</v>
      </c>
      <c r="N42" s="162">
        <v>2</v>
      </c>
    </row>
    <row r="43" spans="1:14" ht="14.25" x14ac:dyDescent="0.15">
      <c r="A43" s="181" t="s">
        <v>169</v>
      </c>
      <c r="B43" s="93">
        <v>1</v>
      </c>
      <c r="C43" s="72">
        <v>1</v>
      </c>
      <c r="D43" s="93">
        <v>1</v>
      </c>
      <c r="E43" s="72">
        <v>1</v>
      </c>
      <c r="F43" s="22">
        <f t="shared" si="6"/>
        <v>0</v>
      </c>
      <c r="G43" s="33">
        <f t="shared" si="6"/>
        <v>0</v>
      </c>
      <c r="H43" s="93">
        <v>1</v>
      </c>
      <c r="I43" s="72">
        <v>1</v>
      </c>
      <c r="J43" s="22">
        <f t="shared" si="5"/>
        <v>0</v>
      </c>
      <c r="K43" s="34">
        <f t="shared" si="5"/>
        <v>0</v>
      </c>
      <c r="L43" s="161">
        <f t="shared" si="2"/>
        <v>0</v>
      </c>
      <c r="M43" s="35">
        <f t="shared" si="3"/>
        <v>7.4515648286140089E-4</v>
      </c>
      <c r="N43" s="162">
        <v>2</v>
      </c>
    </row>
    <row r="44" spans="1:14" ht="14.25" x14ac:dyDescent="0.15">
      <c r="A44" s="179" t="s">
        <v>170</v>
      </c>
      <c r="B44" s="22"/>
      <c r="C44" s="72"/>
      <c r="D44" s="22"/>
      <c r="E44" s="72"/>
      <c r="F44" s="22">
        <f t="shared" si="6"/>
        <v>0</v>
      </c>
      <c r="G44" s="33">
        <f t="shared" si="6"/>
        <v>0</v>
      </c>
      <c r="H44" s="22"/>
      <c r="I44" s="72"/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0</v>
      </c>
      <c r="N44" s="162">
        <v>2</v>
      </c>
    </row>
    <row r="45" spans="1:14" ht="14.25" x14ac:dyDescent="0.15">
      <c r="A45" s="181" t="s">
        <v>171</v>
      </c>
      <c r="B45" s="22"/>
      <c r="C45" s="72"/>
      <c r="D45" s="22"/>
      <c r="E45" s="72"/>
      <c r="F45" s="77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1</v>
      </c>
    </row>
    <row r="46" spans="1:14" ht="14.25" x14ac:dyDescent="0.15">
      <c r="A46" s="179" t="s">
        <v>172</v>
      </c>
      <c r="B46" s="22">
        <v>23</v>
      </c>
      <c r="C46" s="72">
        <v>24</v>
      </c>
      <c r="D46" s="22">
        <v>23</v>
      </c>
      <c r="E46" s="72">
        <v>24</v>
      </c>
      <c r="F46" s="77">
        <f t="shared" si="6"/>
        <v>0</v>
      </c>
      <c r="G46" s="33">
        <f t="shared" si="6"/>
        <v>0</v>
      </c>
      <c r="H46" s="22">
        <v>21</v>
      </c>
      <c r="I46" s="72">
        <v>21</v>
      </c>
      <c r="J46" s="22">
        <f t="shared" si="5"/>
        <v>2</v>
      </c>
      <c r="K46" s="34">
        <f t="shared" si="5"/>
        <v>3</v>
      </c>
      <c r="L46" s="161">
        <f t="shared" si="2"/>
        <v>0.14285714285714285</v>
      </c>
      <c r="M46" s="35">
        <f t="shared" si="3"/>
        <v>1.7883755588673621E-2</v>
      </c>
      <c r="N46" s="162">
        <v>1</v>
      </c>
    </row>
    <row r="47" spans="1:14" ht="14.25" x14ac:dyDescent="0.15">
      <c r="A47" s="184" t="s">
        <v>173</v>
      </c>
      <c r="B47" s="22"/>
      <c r="C47" s="72"/>
      <c r="D47" s="22"/>
      <c r="E47" s="72"/>
      <c r="F47" s="79">
        <f t="shared" si="6"/>
        <v>0</v>
      </c>
      <c r="G47" s="30">
        <f t="shared" si="6"/>
        <v>0</v>
      </c>
      <c r="H47" s="22"/>
      <c r="I47" s="72"/>
      <c r="J47" s="22">
        <f t="shared" si="5"/>
        <v>0</v>
      </c>
      <c r="K47" s="34">
        <f t="shared" si="5"/>
        <v>0</v>
      </c>
      <c r="L47" s="161">
        <f t="shared" si="2"/>
        <v>0</v>
      </c>
      <c r="M47" s="35">
        <f t="shared" si="3"/>
        <v>0</v>
      </c>
      <c r="N47" s="162">
        <v>3</v>
      </c>
    </row>
    <row r="48" spans="1:14" ht="14.25" x14ac:dyDescent="0.15">
      <c r="A48" s="179" t="s">
        <v>174</v>
      </c>
      <c r="B48" s="22">
        <v>6</v>
      </c>
      <c r="C48" s="73">
        <v>6</v>
      </c>
      <c r="D48" s="22">
        <v>6</v>
      </c>
      <c r="E48" s="73">
        <v>6</v>
      </c>
      <c r="F48" s="77">
        <f t="shared" si="6"/>
        <v>0</v>
      </c>
      <c r="G48" s="33">
        <f t="shared" si="6"/>
        <v>0</v>
      </c>
      <c r="H48" s="22">
        <v>4</v>
      </c>
      <c r="I48" s="73">
        <v>4</v>
      </c>
      <c r="J48" s="21">
        <f t="shared" si="5"/>
        <v>2</v>
      </c>
      <c r="K48" s="34">
        <f t="shared" si="5"/>
        <v>2</v>
      </c>
      <c r="L48" s="161">
        <f t="shared" si="2"/>
        <v>0.5</v>
      </c>
      <c r="M48" s="35">
        <f t="shared" si="3"/>
        <v>4.4709388971684054E-3</v>
      </c>
      <c r="N48" s="162">
        <v>2</v>
      </c>
    </row>
    <row r="49" spans="1:14" ht="14.25" x14ac:dyDescent="0.15">
      <c r="A49" s="179" t="s">
        <v>175</v>
      </c>
      <c r="B49" s="22">
        <v>19</v>
      </c>
      <c r="C49" s="73">
        <v>25</v>
      </c>
      <c r="D49" s="22">
        <v>20</v>
      </c>
      <c r="E49" s="73">
        <v>26</v>
      </c>
      <c r="F49" s="77">
        <f t="shared" si="6"/>
        <v>-1</v>
      </c>
      <c r="G49" s="33">
        <f t="shared" si="6"/>
        <v>-1</v>
      </c>
      <c r="H49" s="185">
        <v>17</v>
      </c>
      <c r="I49" s="73">
        <v>23</v>
      </c>
      <c r="J49" s="21">
        <f t="shared" si="5"/>
        <v>2</v>
      </c>
      <c r="K49" s="34">
        <f t="shared" si="5"/>
        <v>2</v>
      </c>
      <c r="L49" s="161">
        <f t="shared" si="2"/>
        <v>8.6956521739130432E-2</v>
      </c>
      <c r="M49" s="35">
        <f t="shared" si="3"/>
        <v>1.8628912071535022E-2</v>
      </c>
      <c r="N49" s="162">
        <v>4</v>
      </c>
    </row>
    <row r="50" spans="1:14" ht="14.25" x14ac:dyDescent="0.15">
      <c r="A50" s="179" t="s">
        <v>176</v>
      </c>
      <c r="B50" s="22"/>
      <c r="C50" s="73"/>
      <c r="D50" s="22"/>
      <c r="E50" s="73"/>
      <c r="F50" s="77">
        <f t="shared" si="6"/>
        <v>0</v>
      </c>
      <c r="G50" s="33">
        <f t="shared" si="6"/>
        <v>0</v>
      </c>
      <c r="H50" s="186"/>
      <c r="I50" s="73"/>
      <c r="J50" s="21">
        <f t="shared" si="5"/>
        <v>0</v>
      </c>
      <c r="K50" s="34">
        <f t="shared" si="5"/>
        <v>0</v>
      </c>
      <c r="L50" s="161">
        <f t="shared" si="2"/>
        <v>0</v>
      </c>
      <c r="M50" s="35">
        <f t="shared" si="3"/>
        <v>0</v>
      </c>
      <c r="N50" s="162">
        <v>2</v>
      </c>
    </row>
    <row r="51" spans="1:14" ht="14.25" x14ac:dyDescent="0.15">
      <c r="A51" s="176" t="s">
        <v>177</v>
      </c>
      <c r="B51" s="22">
        <v>1</v>
      </c>
      <c r="C51" s="73">
        <v>1</v>
      </c>
      <c r="D51" s="22">
        <v>1</v>
      </c>
      <c r="E51" s="73">
        <v>1</v>
      </c>
      <c r="F51" s="77">
        <f t="shared" si="6"/>
        <v>0</v>
      </c>
      <c r="G51" s="33">
        <f t="shared" si="6"/>
        <v>0</v>
      </c>
      <c r="H51" s="186">
        <v>1</v>
      </c>
      <c r="I51" s="73">
        <v>1</v>
      </c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7.4515648286140089E-4</v>
      </c>
      <c r="N51" s="162">
        <v>1</v>
      </c>
    </row>
    <row r="52" spans="1:14" ht="14.25" x14ac:dyDescent="0.15">
      <c r="A52" s="179" t="s">
        <v>71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7.4515648286140089E-4</v>
      </c>
      <c r="N52" s="162">
        <v>5</v>
      </c>
    </row>
    <row r="53" spans="1:14" ht="14.25" x14ac:dyDescent="0.15">
      <c r="A53" s="179" t="s">
        <v>178</v>
      </c>
      <c r="B53" s="22">
        <v>130</v>
      </c>
      <c r="C53" s="73">
        <v>136</v>
      </c>
      <c r="D53" s="22">
        <v>129</v>
      </c>
      <c r="E53" s="73">
        <v>135</v>
      </c>
      <c r="F53" s="77">
        <f t="shared" si="6"/>
        <v>1</v>
      </c>
      <c r="G53" s="33">
        <f t="shared" si="6"/>
        <v>1</v>
      </c>
      <c r="H53" s="186">
        <v>119</v>
      </c>
      <c r="I53" s="73">
        <v>125</v>
      </c>
      <c r="J53" s="21">
        <f t="shared" si="5"/>
        <v>11</v>
      </c>
      <c r="K53" s="34">
        <f t="shared" si="5"/>
        <v>11</v>
      </c>
      <c r="L53" s="161">
        <f t="shared" si="2"/>
        <v>8.7999999999999995E-2</v>
      </c>
      <c r="M53" s="35">
        <f t="shared" si="3"/>
        <v>0.10134128166915052</v>
      </c>
      <c r="N53" s="187">
        <v>1</v>
      </c>
    </row>
    <row r="54" spans="1:14" ht="15" thickBot="1" x14ac:dyDescent="0.2">
      <c r="A54" s="188" t="s">
        <v>88</v>
      </c>
      <c r="B54" s="42">
        <v>2</v>
      </c>
      <c r="C54" s="189">
        <v>2</v>
      </c>
      <c r="D54" s="42">
        <v>1</v>
      </c>
      <c r="E54" s="189">
        <v>1</v>
      </c>
      <c r="F54" s="77">
        <f t="shared" si="6"/>
        <v>1</v>
      </c>
      <c r="G54" s="33">
        <f t="shared" si="6"/>
        <v>1</v>
      </c>
      <c r="H54" s="190">
        <v>1</v>
      </c>
      <c r="I54" s="189">
        <v>2</v>
      </c>
      <c r="J54" s="42">
        <f t="shared" si="5"/>
        <v>1</v>
      </c>
      <c r="K54" s="38">
        <f t="shared" si="5"/>
        <v>0</v>
      </c>
      <c r="L54" s="191">
        <f t="shared" si="2"/>
        <v>0</v>
      </c>
      <c r="M54" s="39">
        <f t="shared" si="3"/>
        <v>1.4903129657228018E-3</v>
      </c>
      <c r="N54" s="192">
        <v>0</v>
      </c>
    </row>
    <row r="55" spans="1:14" ht="15" thickBot="1" x14ac:dyDescent="0.2">
      <c r="A55" s="193" t="s">
        <v>53</v>
      </c>
      <c r="B55" s="43">
        <f>SUM(B5:B54)</f>
        <v>1104</v>
      </c>
      <c r="C55" s="75">
        <f>SUM(C5:C54)</f>
        <v>1342</v>
      </c>
      <c r="D55" s="43">
        <f>SUM(D5:D54)</f>
        <v>1104</v>
      </c>
      <c r="E55" s="75">
        <f>SUM(E5:E54)</f>
        <v>1341</v>
      </c>
      <c r="F55" s="44">
        <f t="shared" si="6"/>
        <v>0</v>
      </c>
      <c r="G55" s="146">
        <f t="shared" si="6"/>
        <v>1</v>
      </c>
      <c r="H55" s="43">
        <f>SUM(H5:H54)</f>
        <v>1037</v>
      </c>
      <c r="I55" s="75">
        <f>SUM(I5:I54)</f>
        <v>1268</v>
      </c>
      <c r="J55" s="44">
        <f t="shared" si="5"/>
        <v>67</v>
      </c>
      <c r="K55" s="45">
        <f t="shared" si="5"/>
        <v>74</v>
      </c>
      <c r="L55" s="194">
        <f t="shared" si="2"/>
        <v>5.8359621451104099E-2</v>
      </c>
      <c r="M55" s="195">
        <f t="shared" si="3"/>
        <v>1</v>
      </c>
      <c r="N55" s="7"/>
    </row>
  </sheetData>
  <mergeCells count="15">
    <mergeCell ref="I2:M2"/>
    <mergeCell ref="B3:C3"/>
    <mergeCell ref="D3:E3"/>
    <mergeCell ref="F3:G3"/>
    <mergeCell ref="H3:I3"/>
    <mergeCell ref="J3:K3"/>
    <mergeCell ref="AA3:AB3"/>
    <mergeCell ref="AC3:AD3"/>
    <mergeCell ref="AE3:AF3"/>
    <mergeCell ref="P3:P4"/>
    <mergeCell ref="Q3:R3"/>
    <mergeCell ref="S3:T3"/>
    <mergeCell ref="U3:V3"/>
    <mergeCell ref="W3:X3"/>
    <mergeCell ref="Y3:Z3"/>
  </mergeCells>
  <phoneticPr fontId="15"/>
  <pageMargins left="0.7" right="0.7" top="0.75" bottom="0.75" header="0.3" footer="0.3"/>
  <pageSetup paperSize="9" scale="94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C570-2C8E-450B-89CF-2FEE4FC83E8E}">
  <sheetPr>
    <pageSetUpPr fitToPage="1"/>
  </sheetPr>
  <dimension ref="A2:AF58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3" customWidth="1"/>
    <col min="16" max="16" width="5.25" customWidth="1"/>
    <col min="17" max="28" width="5.375" customWidth="1"/>
    <col min="29" max="29" width="6.125" customWidth="1"/>
    <col min="30" max="32" width="5.375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131</v>
      </c>
      <c r="J2" s="375"/>
      <c r="K2" s="375"/>
      <c r="L2" s="375"/>
      <c r="M2" s="375"/>
    </row>
    <row r="3" spans="1:32" ht="14.25" x14ac:dyDescent="0.15">
      <c r="A3" s="149"/>
      <c r="B3" s="373">
        <v>44743</v>
      </c>
      <c r="C3" s="374"/>
      <c r="D3" s="373">
        <v>44713</v>
      </c>
      <c r="E3" s="374"/>
      <c r="F3" s="345" t="s">
        <v>3</v>
      </c>
      <c r="G3" s="346"/>
      <c r="H3" s="373">
        <v>44378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4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6" si="2">IF(ISERROR(K5/I5),0,K5/I5)</f>
        <v>0</v>
      </c>
      <c r="M5" s="29">
        <f t="shared" ref="M5:M56" si="3">C5/$C$56</f>
        <v>7.4571215510812821E-4</v>
      </c>
      <c r="N5" s="162">
        <v>1</v>
      </c>
      <c r="P5" s="148" t="s">
        <v>25</v>
      </c>
      <c r="Q5" s="163">
        <v>19</v>
      </c>
      <c r="R5" s="163">
        <v>1084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28</v>
      </c>
      <c r="Y5" s="163">
        <v>5</v>
      </c>
      <c r="Z5" s="165">
        <v>209</v>
      </c>
      <c r="AA5" s="164">
        <v>2</v>
      </c>
      <c r="AB5" s="166">
        <v>4</v>
      </c>
      <c r="AC5" s="167">
        <f>Q5+S5+U5+W5+Y5+AA5</f>
        <v>37</v>
      </c>
      <c r="AD5" s="168">
        <f>R5+T5+V5+X5+Z5+AB5+C55</f>
        <v>1341</v>
      </c>
      <c r="AE5" s="169">
        <v>653</v>
      </c>
      <c r="AF5" s="170">
        <v>688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1.4914243102162564E-3</v>
      </c>
      <c r="N6" s="162">
        <v>5</v>
      </c>
      <c r="P6" s="172" t="s">
        <v>19</v>
      </c>
      <c r="Q6" s="59">
        <f>Q5/AC5</f>
        <v>0.51351351351351349</v>
      </c>
      <c r="R6" s="59">
        <f>R5/AD5</f>
        <v>0.80835197613721099</v>
      </c>
      <c r="S6" s="60">
        <f>S5/AC5</f>
        <v>0.1891891891891892</v>
      </c>
      <c r="T6" s="60">
        <f>T5/AD5</f>
        <v>1.0439970171513796E-2</v>
      </c>
      <c r="U6" s="59">
        <f>U5/AC5</f>
        <v>2.7027027027027029E-2</v>
      </c>
      <c r="V6" s="59">
        <f>V5/AD5</f>
        <v>7.4571215510812821E-4</v>
      </c>
      <c r="W6" s="60">
        <f>W5/AC5</f>
        <v>8.1081081081081086E-2</v>
      </c>
      <c r="X6" s="60">
        <f>X5/AD5</f>
        <v>2.0879940343027592E-2</v>
      </c>
      <c r="Y6" s="59">
        <f>Y5/AC5</f>
        <v>0.13513513513513514</v>
      </c>
      <c r="Z6" s="59">
        <f>Z5/AD5</f>
        <v>0.15585384041759881</v>
      </c>
      <c r="AA6" s="60">
        <f>AA5/AC5</f>
        <v>5.4054054054054057E-2</v>
      </c>
      <c r="AB6" s="173">
        <f>AB5/AD5</f>
        <v>2.9828486204325128E-3</v>
      </c>
      <c r="AC6" s="174">
        <f>Q6+S6+U6+W6+Y6+AA6</f>
        <v>0.99999999999999989</v>
      </c>
      <c r="AD6" s="175">
        <f>R6+T6+V6+X6+Z6+AB6</f>
        <v>0.9992542878448919</v>
      </c>
      <c r="AE6" s="63">
        <f>AE5/AD5</f>
        <v>0.48695003728560776</v>
      </c>
      <c r="AF6" s="64">
        <f>AF5/AD5</f>
        <v>0.51304996271439229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2.2371364653243847E-3</v>
      </c>
      <c r="N7" s="162">
        <v>6</v>
      </c>
      <c r="P7" s="127"/>
      <c r="Q7" s="177"/>
      <c r="R7" s="178" t="s">
        <v>180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1.4914243102162564E-3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115</v>
      </c>
      <c r="C9" s="73">
        <v>201</v>
      </c>
      <c r="D9" s="93">
        <v>108</v>
      </c>
      <c r="E9" s="73">
        <v>191</v>
      </c>
      <c r="F9" s="22">
        <f t="shared" si="0"/>
        <v>7</v>
      </c>
      <c r="G9" s="33">
        <f t="shared" si="0"/>
        <v>10</v>
      </c>
      <c r="H9" s="93">
        <v>102</v>
      </c>
      <c r="I9" s="73">
        <v>188</v>
      </c>
      <c r="J9" s="22">
        <f t="shared" si="1"/>
        <v>13</v>
      </c>
      <c r="K9" s="34">
        <f t="shared" si="1"/>
        <v>13</v>
      </c>
      <c r="L9" s="161">
        <f t="shared" si="2"/>
        <v>6.9148936170212769E-2</v>
      </c>
      <c r="M9" s="35">
        <f t="shared" si="3"/>
        <v>0.14988814317673377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4</v>
      </c>
      <c r="C10" s="73">
        <v>4</v>
      </c>
      <c r="D10" s="22">
        <v>4</v>
      </c>
      <c r="E10" s="73">
        <v>4</v>
      </c>
      <c r="F10" s="22">
        <f t="shared" si="0"/>
        <v>0</v>
      </c>
      <c r="G10" s="33">
        <f t="shared" si="0"/>
        <v>0</v>
      </c>
      <c r="H10" s="22"/>
      <c r="I10" s="73"/>
      <c r="J10" s="22">
        <f t="shared" si="1"/>
        <v>4</v>
      </c>
      <c r="K10" s="34">
        <f t="shared" si="1"/>
        <v>4</v>
      </c>
      <c r="L10" s="161">
        <f t="shared" si="2"/>
        <v>0</v>
      </c>
      <c r="M10" s="35">
        <f t="shared" si="3"/>
        <v>2.9828486204325128E-3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10</v>
      </c>
      <c r="E11" s="73">
        <v>22</v>
      </c>
      <c r="F11" s="22">
        <f t="shared" si="0"/>
        <v>0</v>
      </c>
      <c r="G11" s="33">
        <f t="shared" si="0"/>
        <v>0</v>
      </c>
      <c r="H11" s="93">
        <v>11</v>
      </c>
      <c r="I11" s="73">
        <v>21</v>
      </c>
      <c r="J11" s="22">
        <f t="shared" si="1"/>
        <v>-1</v>
      </c>
      <c r="K11" s="34">
        <f t="shared" si="1"/>
        <v>1</v>
      </c>
      <c r="L11" s="161">
        <f t="shared" si="2"/>
        <v>4.7619047619047616E-2</v>
      </c>
      <c r="M11" s="35">
        <f t="shared" si="3"/>
        <v>1.6405667412378821E-2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7.4571215510812821E-4</v>
      </c>
      <c r="N12" s="162">
        <v>1</v>
      </c>
    </row>
    <row r="13" spans="1:32" ht="14.25" x14ac:dyDescent="0.15">
      <c r="A13" s="179" t="s">
        <v>142</v>
      </c>
      <c r="B13" s="22">
        <v>1</v>
      </c>
      <c r="C13" s="73">
        <v>1</v>
      </c>
      <c r="D13" s="22">
        <v>1</v>
      </c>
      <c r="E13" s="73">
        <v>1</v>
      </c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7.4571215510812821E-4</v>
      </c>
      <c r="N13" s="162">
        <v>4</v>
      </c>
    </row>
    <row r="14" spans="1:32" ht="14.25" x14ac:dyDescent="0.15">
      <c r="A14" s="179" t="s">
        <v>143</v>
      </c>
      <c r="B14" s="22">
        <v>1</v>
      </c>
      <c r="C14" s="73">
        <v>3</v>
      </c>
      <c r="D14" s="22">
        <v>2</v>
      </c>
      <c r="E14" s="73">
        <v>4</v>
      </c>
      <c r="F14" s="22">
        <f t="shared" si="0"/>
        <v>-1</v>
      </c>
      <c r="G14" s="33">
        <f t="shared" si="0"/>
        <v>-1</v>
      </c>
      <c r="H14" s="22">
        <v>1</v>
      </c>
      <c r="I14" s="73">
        <v>2</v>
      </c>
      <c r="J14" s="22">
        <f t="shared" si="1"/>
        <v>0</v>
      </c>
      <c r="K14" s="34">
        <f t="shared" si="1"/>
        <v>1</v>
      </c>
      <c r="L14" s="161">
        <f t="shared" si="2"/>
        <v>0.5</v>
      </c>
      <c r="M14" s="35">
        <f t="shared" si="3"/>
        <v>2.2371364653243847E-3</v>
      </c>
      <c r="N14" s="162">
        <v>1</v>
      </c>
    </row>
    <row r="15" spans="1:32" ht="14.25" x14ac:dyDescent="0.15">
      <c r="A15" s="179" t="s">
        <v>144</v>
      </c>
      <c r="B15" s="93">
        <v>193</v>
      </c>
      <c r="C15" s="73">
        <v>237</v>
      </c>
      <c r="D15" s="93">
        <v>187</v>
      </c>
      <c r="E15" s="73">
        <v>230</v>
      </c>
      <c r="F15" s="22">
        <f t="shared" si="0"/>
        <v>6</v>
      </c>
      <c r="G15" s="33">
        <f t="shared" si="0"/>
        <v>7</v>
      </c>
      <c r="H15" s="93">
        <v>180</v>
      </c>
      <c r="I15" s="73">
        <v>224</v>
      </c>
      <c r="J15" s="22">
        <f t="shared" si="1"/>
        <v>13</v>
      </c>
      <c r="K15" s="34">
        <f t="shared" si="1"/>
        <v>13</v>
      </c>
      <c r="L15" s="161">
        <f t="shared" si="2"/>
        <v>5.8035714285714288E-2</v>
      </c>
      <c r="M15" s="35">
        <f t="shared" si="3"/>
        <v>0.1767337807606264</v>
      </c>
      <c r="N15" s="162">
        <v>1</v>
      </c>
    </row>
    <row r="16" spans="1:32" ht="14.25" x14ac:dyDescent="0.15">
      <c r="A16" s="179" t="s">
        <v>73</v>
      </c>
      <c r="B16" s="93">
        <v>120</v>
      </c>
      <c r="C16" s="73">
        <v>123</v>
      </c>
      <c r="D16" s="93">
        <v>122</v>
      </c>
      <c r="E16" s="73">
        <v>126</v>
      </c>
      <c r="F16" s="22">
        <f t="shared" si="0"/>
        <v>-2</v>
      </c>
      <c r="G16" s="33">
        <f t="shared" si="0"/>
        <v>-3</v>
      </c>
      <c r="H16" s="93">
        <v>128</v>
      </c>
      <c r="I16" s="73">
        <v>131</v>
      </c>
      <c r="J16" s="22">
        <f t="shared" si="1"/>
        <v>-8</v>
      </c>
      <c r="K16" s="34">
        <f t="shared" si="1"/>
        <v>-8</v>
      </c>
      <c r="L16" s="161">
        <f t="shared" si="2"/>
        <v>-6.1068702290076333E-2</v>
      </c>
      <c r="M16" s="35">
        <f t="shared" si="3"/>
        <v>9.1722595078299773E-2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7.4571215510812821E-4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1.4914243102162564E-3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ref="J20:K31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7.4571215510812821E-4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8</v>
      </c>
      <c r="E22" s="73">
        <v>8</v>
      </c>
      <c r="F22" s="37">
        <f t="shared" si="0"/>
        <v>0</v>
      </c>
      <c r="G22" s="33">
        <f t="shared" si="0"/>
        <v>0</v>
      </c>
      <c r="H22" s="93">
        <v>6</v>
      </c>
      <c r="I22" s="73">
        <v>7</v>
      </c>
      <c r="J22" s="37">
        <f t="shared" si="4"/>
        <v>2</v>
      </c>
      <c r="K22" s="38">
        <f t="shared" si="4"/>
        <v>1</v>
      </c>
      <c r="L22" s="161">
        <f t="shared" si="2"/>
        <v>0.14285714285714285</v>
      </c>
      <c r="M22" s="39">
        <f t="shared" si="3"/>
        <v>5.9656972408650257E-3</v>
      </c>
      <c r="N22" s="162">
        <v>1</v>
      </c>
    </row>
    <row r="23" spans="1:14" ht="14.25" x14ac:dyDescent="0.15">
      <c r="A23" s="181" t="s">
        <v>151</v>
      </c>
      <c r="B23" s="22">
        <v>38</v>
      </c>
      <c r="C23" s="73">
        <v>38</v>
      </c>
      <c r="D23" s="22">
        <v>30</v>
      </c>
      <c r="E23" s="73">
        <v>30</v>
      </c>
      <c r="F23" s="37">
        <f t="shared" si="0"/>
        <v>8</v>
      </c>
      <c r="G23" s="40">
        <f t="shared" si="0"/>
        <v>8</v>
      </c>
      <c r="H23" s="22">
        <v>34</v>
      </c>
      <c r="I23" s="73">
        <v>34</v>
      </c>
      <c r="J23" s="37">
        <f t="shared" si="4"/>
        <v>4</v>
      </c>
      <c r="K23" s="38">
        <f t="shared" si="4"/>
        <v>4</v>
      </c>
      <c r="L23" s="161">
        <f t="shared" si="2"/>
        <v>0.11764705882352941</v>
      </c>
      <c r="M23" s="39">
        <f t="shared" si="3"/>
        <v>2.8337061894108874E-2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7.4571215510812821E-4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7.4571215510812821E-4</v>
      </c>
      <c r="N26" s="162">
        <v>4</v>
      </c>
    </row>
    <row r="27" spans="1:14" ht="14.25" x14ac:dyDescent="0.15">
      <c r="A27" s="179" t="s">
        <v>154</v>
      </c>
      <c r="B27" s="22">
        <v>7</v>
      </c>
      <c r="C27" s="73">
        <v>7</v>
      </c>
      <c r="D27" s="22">
        <v>7</v>
      </c>
      <c r="E27" s="73">
        <v>7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5.219985085756898E-3</v>
      </c>
      <c r="N27" s="162">
        <v>1</v>
      </c>
    </row>
    <row r="28" spans="1:14" ht="14.25" x14ac:dyDescent="0.15">
      <c r="A28" s="179" t="s">
        <v>155</v>
      </c>
      <c r="B28" s="93">
        <v>111</v>
      </c>
      <c r="C28" s="109">
        <v>121</v>
      </c>
      <c r="D28" s="93">
        <v>110</v>
      </c>
      <c r="E28" s="109">
        <v>120</v>
      </c>
      <c r="F28" s="93">
        <f t="shared" si="0"/>
        <v>1</v>
      </c>
      <c r="G28" s="105">
        <f t="shared" si="0"/>
        <v>1</v>
      </c>
      <c r="H28" s="93">
        <v>111</v>
      </c>
      <c r="I28" s="109">
        <v>122</v>
      </c>
      <c r="J28" s="93">
        <f t="shared" si="4"/>
        <v>0</v>
      </c>
      <c r="K28" s="106">
        <f t="shared" si="4"/>
        <v>-1</v>
      </c>
      <c r="L28" s="161">
        <f t="shared" si="2"/>
        <v>-8.1967213114754103E-3</v>
      </c>
      <c r="M28" s="108">
        <f t="shared" si="3"/>
        <v>9.0231170768083513E-2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3.7285607755406414E-3</v>
      </c>
      <c r="N29" s="162">
        <v>1</v>
      </c>
    </row>
    <row r="30" spans="1:14" ht="14.25" x14ac:dyDescent="0.15">
      <c r="A30" s="179" t="s">
        <v>179</v>
      </c>
      <c r="B30" s="22"/>
      <c r="C30" s="73"/>
      <c r="D30" s="22"/>
      <c r="E30" s="73"/>
      <c r="F30" s="22"/>
      <c r="G30" s="33"/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3</v>
      </c>
    </row>
    <row r="31" spans="1:14" ht="14.25" x14ac:dyDescent="0.15">
      <c r="A31" s="179" t="s">
        <v>157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2"/>
      <c r="C32" s="73"/>
      <c r="D32" s="22"/>
      <c r="E32" s="73"/>
      <c r="F32" s="22">
        <f t="shared" si="0"/>
        <v>0</v>
      </c>
      <c r="G32" s="33">
        <f t="shared" si="0"/>
        <v>0</v>
      </c>
      <c r="H32" s="22"/>
      <c r="I32" s="73"/>
      <c r="J32" s="37">
        <v>0</v>
      </c>
      <c r="K32" s="38">
        <v>0</v>
      </c>
      <c r="L32" s="161">
        <f t="shared" si="2"/>
        <v>0</v>
      </c>
      <c r="M32" s="39">
        <f t="shared" si="3"/>
        <v>0</v>
      </c>
      <c r="N32" s="162">
        <v>1</v>
      </c>
    </row>
    <row r="33" spans="1:14" ht="14.25" x14ac:dyDescent="0.15">
      <c r="A33" s="179" t="s">
        <v>159</v>
      </c>
      <c r="B33" s="93">
        <v>4</v>
      </c>
      <c r="C33" s="73">
        <v>11</v>
      </c>
      <c r="D33" s="93">
        <v>4</v>
      </c>
      <c r="E33" s="73">
        <v>11</v>
      </c>
      <c r="F33" s="22">
        <f t="shared" si="0"/>
        <v>0</v>
      </c>
      <c r="G33" s="33">
        <f t="shared" si="0"/>
        <v>0</v>
      </c>
      <c r="H33" s="93">
        <v>2</v>
      </c>
      <c r="I33" s="73">
        <v>5</v>
      </c>
      <c r="J33" s="22">
        <f t="shared" ref="J33:K56" si="5">B33-H33</f>
        <v>2</v>
      </c>
      <c r="K33" s="34">
        <f t="shared" si="5"/>
        <v>6</v>
      </c>
      <c r="L33" s="161">
        <f t="shared" si="2"/>
        <v>1.2</v>
      </c>
      <c r="M33" s="35">
        <f t="shared" si="3"/>
        <v>8.2028337061894104E-3</v>
      </c>
      <c r="N33" s="162">
        <v>1</v>
      </c>
    </row>
    <row r="34" spans="1:14" ht="14.25" x14ac:dyDescent="0.15">
      <c r="A34" s="180" t="s">
        <v>160</v>
      </c>
      <c r="B34" s="93">
        <v>1</v>
      </c>
      <c r="C34" s="73">
        <v>1</v>
      </c>
      <c r="D34" s="93">
        <v>1</v>
      </c>
      <c r="E34" s="73">
        <v>1</v>
      </c>
      <c r="F34" s="22">
        <f t="shared" si="0"/>
        <v>0</v>
      </c>
      <c r="G34" s="41">
        <f t="shared" si="0"/>
        <v>0</v>
      </c>
      <c r="H34" s="93">
        <v>2</v>
      </c>
      <c r="I34" s="73">
        <v>2</v>
      </c>
      <c r="J34" s="22">
        <f t="shared" si="5"/>
        <v>-1</v>
      </c>
      <c r="K34" s="34">
        <f t="shared" si="5"/>
        <v>-1</v>
      </c>
      <c r="L34" s="161">
        <f t="shared" si="2"/>
        <v>-0.5</v>
      </c>
      <c r="M34" s="35">
        <f t="shared" si="3"/>
        <v>7.4571215510812821E-4</v>
      </c>
      <c r="N34" s="162">
        <v>6</v>
      </c>
    </row>
    <row r="35" spans="1:14" ht="14.25" x14ac:dyDescent="0.15">
      <c r="A35" s="181" t="s">
        <v>161</v>
      </c>
      <c r="B35" s="93"/>
      <c r="C35" s="73"/>
      <c r="D35" s="93"/>
      <c r="E35" s="73"/>
      <c r="F35" s="22">
        <f t="shared" ref="F35:G56" si="6">B35-D35</f>
        <v>0</v>
      </c>
      <c r="G35" s="36">
        <f t="shared" si="6"/>
        <v>0</v>
      </c>
      <c r="H35" s="93"/>
      <c r="I35" s="73"/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93">
        <v>20</v>
      </c>
      <c r="C36" s="73">
        <v>27</v>
      </c>
      <c r="D36" s="93">
        <v>18</v>
      </c>
      <c r="E36" s="73">
        <v>25</v>
      </c>
      <c r="F36" s="22">
        <f t="shared" si="6"/>
        <v>2</v>
      </c>
      <c r="G36" s="36">
        <f t="shared" si="6"/>
        <v>2</v>
      </c>
      <c r="H36" s="93">
        <v>18</v>
      </c>
      <c r="I36" s="73">
        <v>24</v>
      </c>
      <c r="J36" s="22">
        <f t="shared" si="5"/>
        <v>2</v>
      </c>
      <c r="K36" s="34">
        <f t="shared" si="5"/>
        <v>3</v>
      </c>
      <c r="L36" s="161">
        <f t="shared" si="2"/>
        <v>0.125</v>
      </c>
      <c r="M36" s="35">
        <f t="shared" si="3"/>
        <v>2.0134228187919462E-2</v>
      </c>
      <c r="N36" s="162">
        <v>1</v>
      </c>
    </row>
    <row r="37" spans="1:14" ht="14.25" x14ac:dyDescent="0.15">
      <c r="A37" s="179" t="s">
        <v>163</v>
      </c>
      <c r="B37" s="93"/>
      <c r="C37" s="73">
        <v>4</v>
      </c>
      <c r="D37" s="93"/>
      <c r="E37" s="73">
        <v>4</v>
      </c>
      <c r="F37" s="22">
        <f t="shared" si="6"/>
        <v>0</v>
      </c>
      <c r="G37" s="36">
        <f t="shared" si="6"/>
        <v>0</v>
      </c>
      <c r="H37" s="93"/>
      <c r="I37" s="73">
        <v>4</v>
      </c>
      <c r="J37" s="22">
        <f t="shared" si="5"/>
        <v>0</v>
      </c>
      <c r="K37" s="34">
        <f t="shared" si="5"/>
        <v>0</v>
      </c>
      <c r="L37" s="161">
        <f t="shared" si="2"/>
        <v>0</v>
      </c>
      <c r="M37" s="35">
        <f t="shared" si="3"/>
        <v>2.9828486204325128E-3</v>
      </c>
      <c r="N37" s="162">
        <v>5</v>
      </c>
    </row>
    <row r="38" spans="1:14" ht="14.25" x14ac:dyDescent="0.15">
      <c r="A38" s="179" t="s">
        <v>164</v>
      </c>
      <c r="B38" s="22">
        <v>1</v>
      </c>
      <c r="C38" s="73">
        <v>1</v>
      </c>
      <c r="D38" s="22">
        <v>1</v>
      </c>
      <c r="E38" s="73">
        <v>1</v>
      </c>
      <c r="F38" s="22">
        <f t="shared" si="6"/>
        <v>0</v>
      </c>
      <c r="G38" s="36">
        <f t="shared" si="6"/>
        <v>0</v>
      </c>
      <c r="H38" s="22">
        <v>1</v>
      </c>
      <c r="I38" s="73">
        <v>1</v>
      </c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7.4571215510812821E-4</v>
      </c>
      <c r="N38" s="162">
        <v>5</v>
      </c>
    </row>
    <row r="39" spans="1:14" ht="14.25" x14ac:dyDescent="0.15">
      <c r="A39" s="182" t="s">
        <v>165</v>
      </c>
      <c r="B39" s="93">
        <v>267</v>
      </c>
      <c r="C39" s="72">
        <v>315</v>
      </c>
      <c r="D39" s="93">
        <v>257</v>
      </c>
      <c r="E39" s="72">
        <v>306</v>
      </c>
      <c r="F39" s="22">
        <f t="shared" si="6"/>
        <v>10</v>
      </c>
      <c r="G39" s="36">
        <f t="shared" si="6"/>
        <v>9</v>
      </c>
      <c r="H39" s="93">
        <v>249</v>
      </c>
      <c r="I39" s="72">
        <v>298</v>
      </c>
      <c r="J39" s="22">
        <f t="shared" si="5"/>
        <v>18</v>
      </c>
      <c r="K39" s="34">
        <f t="shared" si="5"/>
        <v>17</v>
      </c>
      <c r="L39" s="161">
        <f t="shared" si="2"/>
        <v>5.7046979865771813E-2</v>
      </c>
      <c r="M39" s="35">
        <f t="shared" si="3"/>
        <v>0.2348993288590604</v>
      </c>
      <c r="N39" s="162">
        <v>1</v>
      </c>
    </row>
    <row r="40" spans="1:14" ht="14.25" x14ac:dyDescent="0.15">
      <c r="A40" s="179" t="s">
        <v>166</v>
      </c>
      <c r="B40" s="22"/>
      <c r="C40" s="73"/>
      <c r="D40" s="22"/>
      <c r="E40" s="73"/>
      <c r="F40" s="22">
        <f t="shared" si="6"/>
        <v>0</v>
      </c>
      <c r="G40" s="36">
        <f t="shared" si="6"/>
        <v>0</v>
      </c>
      <c r="H40" s="22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93">
        <v>1</v>
      </c>
      <c r="C41" s="73">
        <v>1</v>
      </c>
      <c r="D41" s="93">
        <v>1</v>
      </c>
      <c r="E41" s="73">
        <v>1</v>
      </c>
      <c r="F41" s="22">
        <f t="shared" si="6"/>
        <v>0</v>
      </c>
      <c r="G41" s="36">
        <f t="shared" si="6"/>
        <v>0</v>
      </c>
      <c r="H41" s="93">
        <v>1</v>
      </c>
      <c r="I41" s="73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7.4571215510812821E-4</v>
      </c>
      <c r="N41" s="162">
        <v>2</v>
      </c>
    </row>
    <row r="42" spans="1:14" ht="14.25" x14ac:dyDescent="0.15">
      <c r="A42" s="183" t="s">
        <v>168</v>
      </c>
      <c r="B42" s="93"/>
      <c r="C42" s="73"/>
      <c r="D42" s="93"/>
      <c r="E42" s="73"/>
      <c r="F42" s="22">
        <f t="shared" si="6"/>
        <v>0</v>
      </c>
      <c r="G42" s="36">
        <f t="shared" si="6"/>
        <v>0</v>
      </c>
      <c r="H42" s="93"/>
      <c r="I42" s="73"/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2">
        <v>1</v>
      </c>
      <c r="C43" s="73">
        <v>1</v>
      </c>
      <c r="D43" s="22">
        <v>1</v>
      </c>
      <c r="E43" s="73">
        <v>1</v>
      </c>
      <c r="F43" s="22">
        <f t="shared" si="6"/>
        <v>0</v>
      </c>
      <c r="G43" s="36">
        <f t="shared" si="6"/>
        <v>0</v>
      </c>
      <c r="H43" s="22"/>
      <c r="I43" s="73"/>
      <c r="J43" s="22">
        <f t="shared" si="5"/>
        <v>1</v>
      </c>
      <c r="K43" s="34">
        <f t="shared" si="5"/>
        <v>1</v>
      </c>
      <c r="L43" s="161">
        <f t="shared" si="2"/>
        <v>0</v>
      </c>
      <c r="M43" s="35">
        <f t="shared" si="3"/>
        <v>7.4571215510812821E-4</v>
      </c>
      <c r="N43" s="162">
        <v>2</v>
      </c>
    </row>
    <row r="44" spans="1:14" ht="14.25" x14ac:dyDescent="0.15">
      <c r="A44" s="181" t="s">
        <v>169</v>
      </c>
      <c r="B44" s="93">
        <v>1</v>
      </c>
      <c r="C44" s="72">
        <v>1</v>
      </c>
      <c r="D44" s="93">
        <v>1</v>
      </c>
      <c r="E44" s="72">
        <v>1</v>
      </c>
      <c r="F44" s="22">
        <f t="shared" si="6"/>
        <v>0</v>
      </c>
      <c r="G44" s="33">
        <f t="shared" si="6"/>
        <v>0</v>
      </c>
      <c r="H44" s="93">
        <v>1</v>
      </c>
      <c r="I44" s="72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7.4571215510812821E-4</v>
      </c>
      <c r="N44" s="162">
        <v>2</v>
      </c>
    </row>
    <row r="45" spans="1:14" ht="14.25" x14ac:dyDescent="0.15">
      <c r="A45" s="179" t="s">
        <v>170</v>
      </c>
      <c r="B45" s="22"/>
      <c r="C45" s="72"/>
      <c r="D45" s="22"/>
      <c r="E45" s="72"/>
      <c r="F45" s="22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2"/>
      <c r="C46" s="72"/>
      <c r="D46" s="22"/>
      <c r="E46" s="72"/>
      <c r="F46" s="77">
        <f t="shared" si="6"/>
        <v>0</v>
      </c>
      <c r="G46" s="33">
        <f t="shared" si="6"/>
        <v>0</v>
      </c>
      <c r="H46" s="22"/>
      <c r="I46" s="72"/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2">
        <v>23</v>
      </c>
      <c r="C47" s="72">
        <v>24</v>
      </c>
      <c r="D47" s="22">
        <v>23</v>
      </c>
      <c r="E47" s="72">
        <v>24</v>
      </c>
      <c r="F47" s="77">
        <f t="shared" si="6"/>
        <v>0</v>
      </c>
      <c r="G47" s="33">
        <f t="shared" si="6"/>
        <v>0</v>
      </c>
      <c r="H47" s="22">
        <v>21</v>
      </c>
      <c r="I47" s="72">
        <v>21</v>
      </c>
      <c r="J47" s="22">
        <f t="shared" si="5"/>
        <v>2</v>
      </c>
      <c r="K47" s="34">
        <f t="shared" si="5"/>
        <v>3</v>
      </c>
      <c r="L47" s="161">
        <f t="shared" si="2"/>
        <v>0.14285714285714285</v>
      </c>
      <c r="M47" s="35">
        <f t="shared" si="3"/>
        <v>1.7897091722595078E-2</v>
      </c>
      <c r="N47" s="162">
        <v>1</v>
      </c>
    </row>
    <row r="48" spans="1:14" ht="14.25" x14ac:dyDescent="0.15">
      <c r="A48" s="184" t="s">
        <v>173</v>
      </c>
      <c r="B48" s="22"/>
      <c r="C48" s="72"/>
      <c r="D48" s="22"/>
      <c r="E48" s="72"/>
      <c r="F48" s="79">
        <f t="shared" si="6"/>
        <v>0</v>
      </c>
      <c r="G48" s="30">
        <f t="shared" si="6"/>
        <v>0</v>
      </c>
      <c r="H48" s="22"/>
      <c r="I48" s="72"/>
      <c r="J48" s="22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14" ht="14.25" x14ac:dyDescent="0.15">
      <c r="A49" s="179" t="s">
        <v>174</v>
      </c>
      <c r="B49" s="22">
        <v>6</v>
      </c>
      <c r="C49" s="73">
        <v>6</v>
      </c>
      <c r="D49" s="22">
        <v>6</v>
      </c>
      <c r="E49" s="73">
        <v>6</v>
      </c>
      <c r="F49" s="77">
        <f t="shared" si="6"/>
        <v>0</v>
      </c>
      <c r="G49" s="33">
        <f t="shared" si="6"/>
        <v>0</v>
      </c>
      <c r="H49" s="22">
        <v>5</v>
      </c>
      <c r="I49" s="73">
        <v>5</v>
      </c>
      <c r="J49" s="21">
        <f t="shared" si="5"/>
        <v>1</v>
      </c>
      <c r="K49" s="34">
        <f t="shared" si="5"/>
        <v>1</v>
      </c>
      <c r="L49" s="161">
        <f t="shared" si="2"/>
        <v>0.2</v>
      </c>
      <c r="M49" s="35">
        <f t="shared" si="3"/>
        <v>4.4742729306487695E-3</v>
      </c>
      <c r="N49" s="162">
        <v>2</v>
      </c>
    </row>
    <row r="50" spans="1:14" ht="14.25" x14ac:dyDescent="0.15">
      <c r="A50" s="179" t="s">
        <v>175</v>
      </c>
      <c r="B50" s="22">
        <v>20</v>
      </c>
      <c r="C50" s="73">
        <v>26</v>
      </c>
      <c r="D50" s="22">
        <v>21</v>
      </c>
      <c r="E50" s="73">
        <v>27</v>
      </c>
      <c r="F50" s="77">
        <f t="shared" si="6"/>
        <v>-1</v>
      </c>
      <c r="G50" s="33">
        <f t="shared" si="6"/>
        <v>-1</v>
      </c>
      <c r="H50" s="185">
        <v>16</v>
      </c>
      <c r="I50" s="73">
        <v>22</v>
      </c>
      <c r="J50" s="21">
        <f t="shared" si="5"/>
        <v>4</v>
      </c>
      <c r="K50" s="34">
        <f t="shared" si="5"/>
        <v>4</v>
      </c>
      <c r="L50" s="161">
        <f t="shared" si="2"/>
        <v>0.18181818181818182</v>
      </c>
      <c r="M50" s="35">
        <f t="shared" si="3"/>
        <v>1.9388516032811335E-2</v>
      </c>
      <c r="N50" s="162">
        <v>4</v>
      </c>
    </row>
    <row r="51" spans="1:14" ht="14.25" x14ac:dyDescent="0.15">
      <c r="A51" s="179" t="s">
        <v>176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/>
      <c r="I51" s="73"/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14" ht="14.25" x14ac:dyDescent="0.15">
      <c r="A52" s="176" t="s">
        <v>177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7.4571215510812821E-4</v>
      </c>
      <c r="N52" s="162">
        <v>1</v>
      </c>
    </row>
    <row r="53" spans="1:14" ht="14.25" x14ac:dyDescent="0.15">
      <c r="A53" s="179" t="s">
        <v>71</v>
      </c>
      <c r="B53" s="22">
        <v>1</v>
      </c>
      <c r="C53" s="73">
        <v>1</v>
      </c>
      <c r="D53" s="22">
        <v>1</v>
      </c>
      <c r="E53" s="73">
        <v>1</v>
      </c>
      <c r="F53" s="77">
        <f t="shared" si="6"/>
        <v>0</v>
      </c>
      <c r="G53" s="33">
        <f t="shared" si="6"/>
        <v>0</v>
      </c>
      <c r="H53" s="186">
        <v>1</v>
      </c>
      <c r="I53" s="73">
        <v>1</v>
      </c>
      <c r="J53" s="21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7.4571215510812821E-4</v>
      </c>
      <c r="N53" s="162">
        <v>5</v>
      </c>
    </row>
    <row r="54" spans="1:14" ht="14.25" x14ac:dyDescent="0.15">
      <c r="A54" s="179" t="s">
        <v>178</v>
      </c>
      <c r="B54" s="22">
        <v>129</v>
      </c>
      <c r="C54" s="73">
        <v>135</v>
      </c>
      <c r="D54" s="22">
        <v>122</v>
      </c>
      <c r="E54" s="73">
        <v>128</v>
      </c>
      <c r="F54" s="77">
        <f t="shared" si="6"/>
        <v>7</v>
      </c>
      <c r="G54" s="33">
        <f t="shared" si="6"/>
        <v>7</v>
      </c>
      <c r="H54" s="186">
        <v>118</v>
      </c>
      <c r="I54" s="73">
        <v>124</v>
      </c>
      <c r="J54" s="21">
        <f t="shared" si="5"/>
        <v>11</v>
      </c>
      <c r="K54" s="34">
        <f t="shared" si="5"/>
        <v>11</v>
      </c>
      <c r="L54" s="161">
        <f t="shared" si="2"/>
        <v>8.8709677419354843E-2</v>
      </c>
      <c r="M54" s="35">
        <f t="shared" si="3"/>
        <v>0.10067114093959731</v>
      </c>
      <c r="N54" s="187">
        <v>1</v>
      </c>
    </row>
    <row r="55" spans="1:14" ht="15" thickBot="1" x14ac:dyDescent="0.2">
      <c r="A55" s="188" t="s">
        <v>88</v>
      </c>
      <c r="B55" s="42">
        <v>1</v>
      </c>
      <c r="C55" s="189">
        <v>1</v>
      </c>
      <c r="D55" s="42">
        <v>1</v>
      </c>
      <c r="E55" s="189">
        <v>1</v>
      </c>
      <c r="F55" s="77">
        <f t="shared" si="6"/>
        <v>0</v>
      </c>
      <c r="G55" s="33">
        <f t="shared" si="6"/>
        <v>0</v>
      </c>
      <c r="H55" s="190">
        <v>1</v>
      </c>
      <c r="I55" s="189">
        <v>2</v>
      </c>
      <c r="J55" s="42">
        <f t="shared" si="5"/>
        <v>0</v>
      </c>
      <c r="K55" s="38">
        <f t="shared" si="5"/>
        <v>-1</v>
      </c>
      <c r="L55" s="191">
        <f t="shared" si="2"/>
        <v>-0.5</v>
      </c>
      <c r="M55" s="39">
        <f t="shared" si="3"/>
        <v>7.4571215510812821E-4</v>
      </c>
      <c r="N55" s="192">
        <v>0</v>
      </c>
    </row>
    <row r="56" spans="1:14" ht="15" thickBot="1" x14ac:dyDescent="0.2">
      <c r="A56" s="193" t="s">
        <v>53</v>
      </c>
      <c r="B56" s="43">
        <f>SUM(B5:B55)</f>
        <v>1104</v>
      </c>
      <c r="C56" s="75">
        <f>SUM(C5:C55)</f>
        <v>1341</v>
      </c>
      <c r="D56" s="43">
        <f>SUM(D5:D55)</f>
        <v>1067</v>
      </c>
      <c r="E56" s="75">
        <f>SUM(E5:E55)</f>
        <v>1302</v>
      </c>
      <c r="F56" s="44">
        <f t="shared" si="6"/>
        <v>37</v>
      </c>
      <c r="G56" s="146">
        <f t="shared" si="6"/>
        <v>39</v>
      </c>
      <c r="H56" s="43">
        <f>SUM(H5:H55)</f>
        <v>1038</v>
      </c>
      <c r="I56" s="75">
        <f>SUM(I5:I55)</f>
        <v>1270</v>
      </c>
      <c r="J56" s="44">
        <f t="shared" si="5"/>
        <v>66</v>
      </c>
      <c r="K56" s="45">
        <f t="shared" si="5"/>
        <v>71</v>
      </c>
      <c r="L56" s="194">
        <f t="shared" si="2"/>
        <v>5.5905511811023621E-2</v>
      </c>
      <c r="M56" s="195">
        <f t="shared" si="3"/>
        <v>1</v>
      </c>
      <c r="N56" s="7"/>
    </row>
    <row r="58" spans="1:14" x14ac:dyDescent="0.15">
      <c r="C58">
        <f>SUBTOTAL(9,C5:C54)</f>
        <v>1340</v>
      </c>
    </row>
  </sheetData>
  <mergeCells count="15">
    <mergeCell ref="AA3:AB3"/>
    <mergeCell ref="AC3:AD3"/>
    <mergeCell ref="AE3:AF3"/>
    <mergeCell ref="P3:P4"/>
    <mergeCell ref="Q3:R3"/>
    <mergeCell ref="S3:T3"/>
    <mergeCell ref="U3:V3"/>
    <mergeCell ref="W3:X3"/>
    <mergeCell ref="Y3:Z3"/>
    <mergeCell ref="I2:M2"/>
    <mergeCell ref="B3:C3"/>
    <mergeCell ref="D3:E3"/>
    <mergeCell ref="F3:G3"/>
    <mergeCell ref="H3:I3"/>
    <mergeCell ref="J3:K3"/>
  </mergeCells>
  <phoneticPr fontId="15"/>
  <pageMargins left="0.7" right="0.7" top="0.75" bottom="0.75" header="0.3" footer="0.3"/>
  <pageSetup paperSize="9" scale="93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3A556-284C-47FA-945A-2A635C1187D6}">
  <sheetPr>
    <pageSetUpPr fitToPage="1"/>
  </sheetPr>
  <dimension ref="A2:AF58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  <col min="16" max="16" width="5.25" customWidth="1"/>
    <col min="17" max="28" width="5.375" customWidth="1"/>
    <col min="29" max="29" width="6.125" customWidth="1"/>
    <col min="30" max="32" width="5.375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130</v>
      </c>
      <c r="J2" s="375"/>
      <c r="K2" s="375"/>
      <c r="L2" s="375"/>
      <c r="M2" s="375"/>
    </row>
    <row r="3" spans="1:32" ht="14.25" x14ac:dyDescent="0.15">
      <c r="A3" s="149"/>
      <c r="B3" s="373">
        <v>44713</v>
      </c>
      <c r="C3" s="374"/>
      <c r="D3" s="373">
        <v>44682</v>
      </c>
      <c r="E3" s="374"/>
      <c r="F3" s="345" t="s">
        <v>3</v>
      </c>
      <c r="G3" s="346"/>
      <c r="H3" s="373">
        <v>44348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4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6" si="2">IF(ISERROR(K5/I5),0,K5/I5)</f>
        <v>0</v>
      </c>
      <c r="M5" s="29">
        <f t="shared" ref="M5:M56" si="3">C5/$C$56</f>
        <v>7.6804915514592934E-4</v>
      </c>
      <c r="N5" s="162">
        <v>1</v>
      </c>
      <c r="P5" s="148" t="s">
        <v>25</v>
      </c>
      <c r="Q5" s="163">
        <v>19</v>
      </c>
      <c r="R5" s="163">
        <v>1054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29</v>
      </c>
      <c r="Y5" s="163">
        <v>5</v>
      </c>
      <c r="Z5" s="165">
        <v>199</v>
      </c>
      <c r="AA5" s="164">
        <v>2</v>
      </c>
      <c r="AB5" s="166">
        <v>4</v>
      </c>
      <c r="AC5" s="167">
        <f>Q5+S5+U5+W5+Y5+AA5</f>
        <v>37</v>
      </c>
      <c r="AD5" s="168">
        <f>R5+T5+V5+X5+Z5+AB5+C55</f>
        <v>1302</v>
      </c>
      <c r="AE5" s="169">
        <v>630</v>
      </c>
      <c r="AF5" s="170">
        <v>672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1.5360983102918587E-3</v>
      </c>
      <c r="N6" s="162">
        <v>5</v>
      </c>
      <c r="P6" s="172" t="s">
        <v>19</v>
      </c>
      <c r="Q6" s="59">
        <f>Q5/AC5</f>
        <v>0.51351351351351349</v>
      </c>
      <c r="R6" s="59">
        <f>R5/AD5</f>
        <v>0.80952380952380953</v>
      </c>
      <c r="S6" s="60">
        <f>S5/AC5</f>
        <v>0.1891891891891892</v>
      </c>
      <c r="T6" s="60">
        <f>T5/AD5</f>
        <v>1.0752688172043012E-2</v>
      </c>
      <c r="U6" s="59">
        <f>U5/AC5</f>
        <v>2.7027027027027029E-2</v>
      </c>
      <c r="V6" s="59">
        <f>V5/AD5</f>
        <v>7.6804915514592934E-4</v>
      </c>
      <c r="W6" s="60">
        <f>W5/AC5</f>
        <v>8.1081081081081086E-2</v>
      </c>
      <c r="X6" s="60">
        <f>X5/AD5</f>
        <v>2.227342549923195E-2</v>
      </c>
      <c r="Y6" s="59">
        <f>Y5/AC5</f>
        <v>0.13513513513513514</v>
      </c>
      <c r="Z6" s="59">
        <f>Z5/AD5</f>
        <v>0.15284178187403993</v>
      </c>
      <c r="AA6" s="60">
        <f>AA5/AC5</f>
        <v>5.4054054054054057E-2</v>
      </c>
      <c r="AB6" s="173">
        <f>AB5/AD5</f>
        <v>3.0721966205837174E-3</v>
      </c>
      <c r="AC6" s="174">
        <f>Q6+S6+U6+W6+Y6+AA6</f>
        <v>0.99999999999999989</v>
      </c>
      <c r="AD6" s="175">
        <f>R6+T6+V6+X6+Z6+AB6</f>
        <v>0.99923195084485406</v>
      </c>
      <c r="AE6" s="63">
        <f>AE5/AD5</f>
        <v>0.4838709677419355</v>
      </c>
      <c r="AF6" s="64">
        <f>AF5/AD5</f>
        <v>0.5161290322580645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2.304147465437788E-3</v>
      </c>
      <c r="N7" s="162">
        <v>6</v>
      </c>
      <c r="P7" s="127"/>
      <c r="Q7" s="177"/>
      <c r="R7" s="178" t="s">
        <v>180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1.5360983102918587E-3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108</v>
      </c>
      <c r="C9" s="73">
        <v>191</v>
      </c>
      <c r="D9" s="93">
        <v>107</v>
      </c>
      <c r="E9" s="73">
        <v>190</v>
      </c>
      <c r="F9" s="22">
        <f t="shared" si="0"/>
        <v>1</v>
      </c>
      <c r="G9" s="33">
        <f t="shared" si="0"/>
        <v>1</v>
      </c>
      <c r="H9" s="93">
        <v>102</v>
      </c>
      <c r="I9" s="73">
        <v>188</v>
      </c>
      <c r="J9" s="22">
        <f t="shared" si="1"/>
        <v>6</v>
      </c>
      <c r="K9" s="34">
        <f t="shared" si="1"/>
        <v>3</v>
      </c>
      <c r="L9" s="161">
        <f t="shared" si="2"/>
        <v>1.5957446808510637E-2</v>
      </c>
      <c r="M9" s="35">
        <f t="shared" si="3"/>
        <v>0.14669738863287252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4</v>
      </c>
      <c r="C10" s="73">
        <v>4</v>
      </c>
      <c r="D10" s="22">
        <v>1</v>
      </c>
      <c r="E10" s="73">
        <v>1</v>
      </c>
      <c r="F10" s="22">
        <f t="shared" si="0"/>
        <v>3</v>
      </c>
      <c r="G10" s="33">
        <f t="shared" si="0"/>
        <v>3</v>
      </c>
      <c r="H10" s="22"/>
      <c r="I10" s="73"/>
      <c r="J10" s="22">
        <f t="shared" si="1"/>
        <v>4</v>
      </c>
      <c r="K10" s="34">
        <f t="shared" si="1"/>
        <v>4</v>
      </c>
      <c r="L10" s="161">
        <f t="shared" si="2"/>
        <v>0</v>
      </c>
      <c r="M10" s="35">
        <f t="shared" si="3"/>
        <v>3.0721966205837174E-3</v>
      </c>
      <c r="N10" s="162">
        <v>1</v>
      </c>
    </row>
    <row r="11" spans="1:32" ht="14.25" x14ac:dyDescent="0.15">
      <c r="A11" s="180" t="s">
        <v>140</v>
      </c>
      <c r="B11" s="93">
        <v>10</v>
      </c>
      <c r="C11" s="73">
        <v>22</v>
      </c>
      <c r="D11" s="93">
        <v>9</v>
      </c>
      <c r="E11" s="73">
        <v>19</v>
      </c>
      <c r="F11" s="22">
        <f t="shared" si="0"/>
        <v>1</v>
      </c>
      <c r="G11" s="33">
        <f t="shared" si="0"/>
        <v>3</v>
      </c>
      <c r="H11" s="93">
        <v>11</v>
      </c>
      <c r="I11" s="73">
        <v>21</v>
      </c>
      <c r="J11" s="22">
        <f t="shared" si="1"/>
        <v>-1</v>
      </c>
      <c r="K11" s="34">
        <f t="shared" si="1"/>
        <v>1</v>
      </c>
      <c r="L11" s="161">
        <f t="shared" si="2"/>
        <v>4.7619047619047616E-2</v>
      </c>
      <c r="M11" s="35">
        <f t="shared" si="3"/>
        <v>1.6897081413210446E-2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7.6804915514592934E-4</v>
      </c>
      <c r="N12" s="162">
        <v>1</v>
      </c>
    </row>
    <row r="13" spans="1:32" ht="14.25" x14ac:dyDescent="0.15">
      <c r="A13" s="179" t="s">
        <v>142</v>
      </c>
      <c r="B13" s="22">
        <v>1</v>
      </c>
      <c r="C13" s="73">
        <v>1</v>
      </c>
      <c r="D13" s="22">
        <v>1</v>
      </c>
      <c r="E13" s="73">
        <v>3</v>
      </c>
      <c r="F13" s="22">
        <f t="shared" si="0"/>
        <v>0</v>
      </c>
      <c r="G13" s="36">
        <f t="shared" si="0"/>
        <v>-2</v>
      </c>
      <c r="H13" s="22">
        <v>1</v>
      </c>
      <c r="I13" s="73">
        <v>1</v>
      </c>
      <c r="J13" s="22">
        <f t="shared" si="1"/>
        <v>0</v>
      </c>
      <c r="K13" s="34">
        <f t="shared" si="1"/>
        <v>0</v>
      </c>
      <c r="L13" s="161">
        <f t="shared" si="2"/>
        <v>0</v>
      </c>
      <c r="M13" s="35">
        <f t="shared" si="3"/>
        <v>7.6804915514592934E-4</v>
      </c>
      <c r="N13" s="162">
        <v>4</v>
      </c>
    </row>
    <row r="14" spans="1:32" ht="14.25" x14ac:dyDescent="0.15">
      <c r="A14" s="179" t="s">
        <v>143</v>
      </c>
      <c r="B14" s="22">
        <v>2</v>
      </c>
      <c r="C14" s="73">
        <v>4</v>
      </c>
      <c r="D14" s="22">
        <v>2</v>
      </c>
      <c r="E14" s="73">
        <v>4</v>
      </c>
      <c r="F14" s="22">
        <f t="shared" si="0"/>
        <v>0</v>
      </c>
      <c r="G14" s="33">
        <f t="shared" si="0"/>
        <v>0</v>
      </c>
      <c r="H14" s="22">
        <v>1</v>
      </c>
      <c r="I14" s="73">
        <v>2</v>
      </c>
      <c r="J14" s="22">
        <f t="shared" si="1"/>
        <v>1</v>
      </c>
      <c r="K14" s="34">
        <f t="shared" si="1"/>
        <v>2</v>
      </c>
      <c r="L14" s="161">
        <f t="shared" si="2"/>
        <v>1</v>
      </c>
      <c r="M14" s="35">
        <f t="shared" si="3"/>
        <v>3.0721966205837174E-3</v>
      </c>
      <c r="N14" s="162">
        <v>1</v>
      </c>
    </row>
    <row r="15" spans="1:32" ht="14.25" x14ac:dyDescent="0.15">
      <c r="A15" s="179" t="s">
        <v>144</v>
      </c>
      <c r="B15" s="93">
        <v>187</v>
      </c>
      <c r="C15" s="73">
        <v>230</v>
      </c>
      <c r="D15" s="93">
        <v>186</v>
      </c>
      <c r="E15" s="73">
        <v>228</v>
      </c>
      <c r="F15" s="22">
        <f t="shared" si="0"/>
        <v>1</v>
      </c>
      <c r="G15" s="33">
        <f t="shared" si="0"/>
        <v>2</v>
      </c>
      <c r="H15" s="93">
        <v>180</v>
      </c>
      <c r="I15" s="73">
        <v>225</v>
      </c>
      <c r="J15" s="22">
        <f t="shared" si="1"/>
        <v>7</v>
      </c>
      <c r="K15" s="34">
        <f t="shared" si="1"/>
        <v>5</v>
      </c>
      <c r="L15" s="161">
        <f t="shared" si="2"/>
        <v>2.2222222222222223E-2</v>
      </c>
      <c r="M15" s="35">
        <f t="shared" si="3"/>
        <v>0.17665130568356374</v>
      </c>
      <c r="N15" s="162">
        <v>1</v>
      </c>
    </row>
    <row r="16" spans="1:32" ht="14.25" x14ac:dyDescent="0.15">
      <c r="A16" s="179" t="s">
        <v>73</v>
      </c>
      <c r="B16" s="93">
        <v>122</v>
      </c>
      <c r="C16" s="73">
        <v>126</v>
      </c>
      <c r="D16" s="93">
        <v>123</v>
      </c>
      <c r="E16" s="73">
        <v>127</v>
      </c>
      <c r="F16" s="22">
        <f t="shared" si="0"/>
        <v>-1</v>
      </c>
      <c r="G16" s="33">
        <f t="shared" si="0"/>
        <v>-1</v>
      </c>
      <c r="H16" s="93">
        <v>129</v>
      </c>
      <c r="I16" s="73">
        <v>132</v>
      </c>
      <c r="J16" s="22">
        <f t="shared" si="1"/>
        <v>-7</v>
      </c>
      <c r="K16" s="34">
        <f t="shared" si="1"/>
        <v>-6</v>
      </c>
      <c r="L16" s="161">
        <f t="shared" si="2"/>
        <v>-4.5454545454545456E-2</v>
      </c>
      <c r="M16" s="35">
        <f t="shared" si="3"/>
        <v>9.6774193548387094E-2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7.6804915514592934E-4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1.5360983102918587E-3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ref="J20:K31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7.6804915514592934E-4</v>
      </c>
      <c r="N21" s="162">
        <v>3</v>
      </c>
    </row>
    <row r="22" spans="1:14" ht="14.25" x14ac:dyDescent="0.15">
      <c r="A22" s="179" t="s">
        <v>150</v>
      </c>
      <c r="B22" s="93">
        <v>8</v>
      </c>
      <c r="C22" s="73">
        <v>8</v>
      </c>
      <c r="D22" s="93">
        <v>7</v>
      </c>
      <c r="E22" s="73">
        <v>8</v>
      </c>
      <c r="F22" s="37">
        <f t="shared" si="0"/>
        <v>1</v>
      </c>
      <c r="G22" s="33">
        <f t="shared" si="0"/>
        <v>0</v>
      </c>
      <c r="H22" s="93">
        <v>6</v>
      </c>
      <c r="I22" s="73">
        <v>6</v>
      </c>
      <c r="J22" s="37">
        <f t="shared" si="4"/>
        <v>2</v>
      </c>
      <c r="K22" s="38">
        <f t="shared" si="4"/>
        <v>2</v>
      </c>
      <c r="L22" s="161">
        <f t="shared" si="2"/>
        <v>0.33333333333333331</v>
      </c>
      <c r="M22" s="39">
        <f t="shared" si="3"/>
        <v>6.1443932411674347E-3</v>
      </c>
      <c r="N22" s="162">
        <v>1</v>
      </c>
    </row>
    <row r="23" spans="1:14" ht="14.25" x14ac:dyDescent="0.15">
      <c r="A23" s="181" t="s">
        <v>151</v>
      </c>
      <c r="B23" s="22">
        <v>30</v>
      </c>
      <c r="C23" s="73">
        <v>30</v>
      </c>
      <c r="D23" s="22">
        <v>31</v>
      </c>
      <c r="E23" s="73">
        <v>31</v>
      </c>
      <c r="F23" s="37">
        <f t="shared" si="0"/>
        <v>-1</v>
      </c>
      <c r="G23" s="40">
        <f t="shared" si="0"/>
        <v>-1</v>
      </c>
      <c r="H23" s="22">
        <v>34</v>
      </c>
      <c r="I23" s="73">
        <v>34</v>
      </c>
      <c r="J23" s="37">
        <f t="shared" si="4"/>
        <v>-4</v>
      </c>
      <c r="K23" s="38">
        <f t="shared" si="4"/>
        <v>-4</v>
      </c>
      <c r="L23" s="161">
        <f t="shared" si="2"/>
        <v>-0.11764705882352941</v>
      </c>
      <c r="M23" s="39">
        <f t="shared" si="3"/>
        <v>2.3041474654377881E-2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7.6804915514592934E-4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7.6804915514592934E-4</v>
      </c>
      <c r="N26" s="162">
        <v>4</v>
      </c>
    </row>
    <row r="27" spans="1:14" ht="14.25" x14ac:dyDescent="0.15">
      <c r="A27" s="179" t="s">
        <v>154</v>
      </c>
      <c r="B27" s="22">
        <v>7</v>
      </c>
      <c r="C27" s="73">
        <v>7</v>
      </c>
      <c r="D27" s="22">
        <v>7</v>
      </c>
      <c r="E27" s="73">
        <v>7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5.3763440860215058E-3</v>
      </c>
      <c r="N27" s="162">
        <v>1</v>
      </c>
    </row>
    <row r="28" spans="1:14" ht="14.25" x14ac:dyDescent="0.15">
      <c r="A28" s="179" t="s">
        <v>155</v>
      </c>
      <c r="B28" s="93">
        <v>110</v>
      </c>
      <c r="C28" s="109">
        <v>120</v>
      </c>
      <c r="D28" s="93">
        <v>110</v>
      </c>
      <c r="E28" s="109">
        <v>120</v>
      </c>
      <c r="F28" s="93">
        <f t="shared" si="0"/>
        <v>0</v>
      </c>
      <c r="G28" s="105">
        <f t="shared" si="0"/>
        <v>0</v>
      </c>
      <c r="H28" s="93">
        <v>112</v>
      </c>
      <c r="I28" s="109">
        <v>123</v>
      </c>
      <c r="J28" s="93">
        <f t="shared" si="4"/>
        <v>-2</v>
      </c>
      <c r="K28" s="106">
        <f t="shared" si="4"/>
        <v>-3</v>
      </c>
      <c r="L28" s="161">
        <f t="shared" si="2"/>
        <v>-2.4390243902439025E-2</v>
      </c>
      <c r="M28" s="108">
        <f t="shared" si="3"/>
        <v>9.2165898617511524E-2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3.8402457757296467E-3</v>
      </c>
      <c r="N29" s="162">
        <v>1</v>
      </c>
    </row>
    <row r="30" spans="1:14" ht="14.25" x14ac:dyDescent="0.15">
      <c r="A30" s="179" t="s">
        <v>179</v>
      </c>
      <c r="B30" s="22"/>
      <c r="C30" s="73"/>
      <c r="D30" s="22"/>
      <c r="E30" s="73"/>
      <c r="F30" s="22"/>
      <c r="G30" s="33"/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3</v>
      </c>
    </row>
    <row r="31" spans="1:14" ht="14.25" x14ac:dyDescent="0.15">
      <c r="A31" s="179" t="s">
        <v>157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2"/>
      <c r="C32" s="73"/>
      <c r="D32" s="22"/>
      <c r="E32" s="73"/>
      <c r="F32" s="22">
        <f t="shared" si="0"/>
        <v>0</v>
      </c>
      <c r="G32" s="33">
        <f t="shared" si="0"/>
        <v>0</v>
      </c>
      <c r="H32" s="22"/>
      <c r="I32" s="73"/>
      <c r="J32" s="37">
        <v>0</v>
      </c>
      <c r="K32" s="38">
        <v>0</v>
      </c>
      <c r="L32" s="161">
        <f t="shared" si="2"/>
        <v>0</v>
      </c>
      <c r="M32" s="39">
        <f t="shared" si="3"/>
        <v>0</v>
      </c>
      <c r="N32" s="162">
        <v>1</v>
      </c>
    </row>
    <row r="33" spans="1:14" ht="14.25" x14ac:dyDescent="0.15">
      <c r="A33" s="179" t="s">
        <v>159</v>
      </c>
      <c r="B33" s="93">
        <v>4</v>
      </c>
      <c r="C33" s="73">
        <v>11</v>
      </c>
      <c r="D33" s="93">
        <v>4</v>
      </c>
      <c r="E33" s="73">
        <v>11</v>
      </c>
      <c r="F33" s="22">
        <f t="shared" si="0"/>
        <v>0</v>
      </c>
      <c r="G33" s="33">
        <f t="shared" si="0"/>
        <v>0</v>
      </c>
      <c r="H33" s="93">
        <v>2</v>
      </c>
      <c r="I33" s="73">
        <v>5</v>
      </c>
      <c r="J33" s="22">
        <f t="shared" ref="J33:K56" si="5">B33-H33</f>
        <v>2</v>
      </c>
      <c r="K33" s="34">
        <f t="shared" si="5"/>
        <v>6</v>
      </c>
      <c r="L33" s="161">
        <f t="shared" si="2"/>
        <v>1.2</v>
      </c>
      <c r="M33" s="35">
        <f t="shared" si="3"/>
        <v>8.4485407066052232E-3</v>
      </c>
      <c r="N33" s="162">
        <v>1</v>
      </c>
    </row>
    <row r="34" spans="1:14" ht="14.25" x14ac:dyDescent="0.15">
      <c r="A34" s="180" t="s">
        <v>160</v>
      </c>
      <c r="B34" s="93">
        <v>1</v>
      </c>
      <c r="C34" s="73">
        <v>1</v>
      </c>
      <c r="D34" s="93">
        <v>1</v>
      </c>
      <c r="E34" s="73">
        <v>1</v>
      </c>
      <c r="F34" s="22">
        <f t="shared" si="0"/>
        <v>0</v>
      </c>
      <c r="G34" s="41">
        <f t="shared" si="0"/>
        <v>0</v>
      </c>
      <c r="H34" s="93">
        <v>2</v>
      </c>
      <c r="I34" s="73">
        <v>2</v>
      </c>
      <c r="J34" s="22">
        <f t="shared" si="5"/>
        <v>-1</v>
      </c>
      <c r="K34" s="34">
        <f t="shared" si="5"/>
        <v>-1</v>
      </c>
      <c r="L34" s="161">
        <f t="shared" si="2"/>
        <v>-0.5</v>
      </c>
      <c r="M34" s="35">
        <f t="shared" si="3"/>
        <v>7.6804915514592934E-4</v>
      </c>
      <c r="N34" s="162">
        <v>6</v>
      </c>
    </row>
    <row r="35" spans="1:14" ht="14.25" x14ac:dyDescent="0.15">
      <c r="A35" s="181" t="s">
        <v>161</v>
      </c>
      <c r="B35" s="93"/>
      <c r="C35" s="73"/>
      <c r="D35" s="93"/>
      <c r="E35" s="73"/>
      <c r="F35" s="22">
        <f t="shared" ref="F35:G56" si="6">B35-D35</f>
        <v>0</v>
      </c>
      <c r="G35" s="36">
        <f t="shared" si="6"/>
        <v>0</v>
      </c>
      <c r="H35" s="93"/>
      <c r="I35" s="73"/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93">
        <v>18</v>
      </c>
      <c r="C36" s="73">
        <v>25</v>
      </c>
      <c r="D36" s="93">
        <v>17</v>
      </c>
      <c r="E36" s="73">
        <v>24</v>
      </c>
      <c r="F36" s="22">
        <f t="shared" si="6"/>
        <v>1</v>
      </c>
      <c r="G36" s="36">
        <f t="shared" si="6"/>
        <v>1</v>
      </c>
      <c r="H36" s="93">
        <v>19</v>
      </c>
      <c r="I36" s="73">
        <v>25</v>
      </c>
      <c r="J36" s="22">
        <f t="shared" si="5"/>
        <v>-1</v>
      </c>
      <c r="K36" s="34">
        <f t="shared" si="5"/>
        <v>0</v>
      </c>
      <c r="L36" s="161">
        <f t="shared" si="2"/>
        <v>0</v>
      </c>
      <c r="M36" s="35">
        <f t="shared" si="3"/>
        <v>1.9201228878648235E-2</v>
      </c>
      <c r="N36" s="162">
        <v>1</v>
      </c>
    </row>
    <row r="37" spans="1:14" ht="14.25" x14ac:dyDescent="0.15">
      <c r="A37" s="179" t="s">
        <v>163</v>
      </c>
      <c r="B37" s="93"/>
      <c r="C37" s="73">
        <v>4</v>
      </c>
      <c r="D37" s="93"/>
      <c r="E37" s="73">
        <v>4</v>
      </c>
      <c r="F37" s="22">
        <f t="shared" si="6"/>
        <v>0</v>
      </c>
      <c r="G37" s="36">
        <f t="shared" si="6"/>
        <v>0</v>
      </c>
      <c r="H37" s="93">
        <v>1</v>
      </c>
      <c r="I37" s="73">
        <v>5</v>
      </c>
      <c r="J37" s="22">
        <f t="shared" si="5"/>
        <v>-1</v>
      </c>
      <c r="K37" s="34">
        <f t="shared" si="5"/>
        <v>-1</v>
      </c>
      <c r="L37" s="161">
        <f t="shared" si="2"/>
        <v>-0.2</v>
      </c>
      <c r="M37" s="35">
        <f t="shared" si="3"/>
        <v>3.0721966205837174E-3</v>
      </c>
      <c r="N37" s="162">
        <v>5</v>
      </c>
    </row>
    <row r="38" spans="1:14" ht="14.25" x14ac:dyDescent="0.15">
      <c r="A38" s="179" t="s">
        <v>164</v>
      </c>
      <c r="B38" s="22">
        <v>1</v>
      </c>
      <c r="C38" s="73">
        <v>1</v>
      </c>
      <c r="D38" s="22">
        <v>1</v>
      </c>
      <c r="E38" s="73">
        <v>1</v>
      </c>
      <c r="F38" s="22">
        <f t="shared" si="6"/>
        <v>0</v>
      </c>
      <c r="G38" s="36">
        <f t="shared" si="6"/>
        <v>0</v>
      </c>
      <c r="H38" s="22">
        <v>1</v>
      </c>
      <c r="I38" s="73">
        <v>1</v>
      </c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7.6804915514592934E-4</v>
      </c>
      <c r="N38" s="162">
        <v>5</v>
      </c>
    </row>
    <row r="39" spans="1:14" ht="14.25" x14ac:dyDescent="0.15">
      <c r="A39" s="182" t="s">
        <v>165</v>
      </c>
      <c r="B39" s="93">
        <v>257</v>
      </c>
      <c r="C39" s="72">
        <v>306</v>
      </c>
      <c r="D39" s="93">
        <v>255</v>
      </c>
      <c r="E39" s="72">
        <v>302</v>
      </c>
      <c r="F39" s="22">
        <f t="shared" si="6"/>
        <v>2</v>
      </c>
      <c r="G39" s="36">
        <f t="shared" si="6"/>
        <v>4</v>
      </c>
      <c r="H39" s="93">
        <v>249</v>
      </c>
      <c r="I39" s="72">
        <v>297</v>
      </c>
      <c r="J39" s="22">
        <f t="shared" si="5"/>
        <v>8</v>
      </c>
      <c r="K39" s="34">
        <f t="shared" si="5"/>
        <v>9</v>
      </c>
      <c r="L39" s="161">
        <f t="shared" si="2"/>
        <v>3.0303030303030304E-2</v>
      </c>
      <c r="M39" s="35">
        <f t="shared" si="3"/>
        <v>0.23502304147465439</v>
      </c>
      <c r="N39" s="162">
        <v>1</v>
      </c>
    </row>
    <row r="40" spans="1:14" ht="14.25" x14ac:dyDescent="0.15">
      <c r="A40" s="179" t="s">
        <v>166</v>
      </c>
      <c r="B40" s="22"/>
      <c r="C40" s="73"/>
      <c r="D40" s="22"/>
      <c r="E40" s="73"/>
      <c r="F40" s="22">
        <f t="shared" si="6"/>
        <v>0</v>
      </c>
      <c r="G40" s="36">
        <f t="shared" si="6"/>
        <v>0</v>
      </c>
      <c r="H40" s="22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93">
        <v>1</v>
      </c>
      <c r="C41" s="73">
        <v>1</v>
      </c>
      <c r="D41" s="93">
        <v>1</v>
      </c>
      <c r="E41" s="73">
        <v>1</v>
      </c>
      <c r="F41" s="22">
        <f t="shared" si="6"/>
        <v>0</v>
      </c>
      <c r="G41" s="36">
        <f t="shared" si="6"/>
        <v>0</v>
      </c>
      <c r="H41" s="93">
        <v>1</v>
      </c>
      <c r="I41" s="73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7.6804915514592934E-4</v>
      </c>
      <c r="N41" s="162">
        <v>2</v>
      </c>
    </row>
    <row r="42" spans="1:14" ht="14.25" x14ac:dyDescent="0.15">
      <c r="A42" s="183" t="s">
        <v>168</v>
      </c>
      <c r="B42" s="93"/>
      <c r="C42" s="73"/>
      <c r="D42" s="93"/>
      <c r="E42" s="73"/>
      <c r="F42" s="22">
        <f t="shared" si="6"/>
        <v>0</v>
      </c>
      <c r="G42" s="36">
        <f t="shared" si="6"/>
        <v>0</v>
      </c>
      <c r="H42" s="93"/>
      <c r="I42" s="73"/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2">
        <v>1</v>
      </c>
      <c r="C43" s="73">
        <v>1</v>
      </c>
      <c r="D43" s="22">
        <v>1</v>
      </c>
      <c r="E43" s="73">
        <v>1</v>
      </c>
      <c r="F43" s="22">
        <f t="shared" si="6"/>
        <v>0</v>
      </c>
      <c r="G43" s="36">
        <f t="shared" si="6"/>
        <v>0</v>
      </c>
      <c r="H43" s="22"/>
      <c r="I43" s="73"/>
      <c r="J43" s="22">
        <f t="shared" si="5"/>
        <v>1</v>
      </c>
      <c r="K43" s="34">
        <f t="shared" si="5"/>
        <v>1</v>
      </c>
      <c r="L43" s="161">
        <f t="shared" si="2"/>
        <v>0</v>
      </c>
      <c r="M43" s="35">
        <f t="shared" si="3"/>
        <v>7.6804915514592934E-4</v>
      </c>
      <c r="N43" s="162">
        <v>2</v>
      </c>
    </row>
    <row r="44" spans="1:14" ht="14.25" x14ac:dyDescent="0.15">
      <c r="A44" s="181" t="s">
        <v>169</v>
      </c>
      <c r="B44" s="93">
        <v>1</v>
      </c>
      <c r="C44" s="72">
        <v>1</v>
      </c>
      <c r="D44" s="93">
        <v>1</v>
      </c>
      <c r="E44" s="72">
        <v>1</v>
      </c>
      <c r="F44" s="22">
        <f t="shared" si="6"/>
        <v>0</v>
      </c>
      <c r="G44" s="33">
        <f t="shared" si="6"/>
        <v>0</v>
      </c>
      <c r="H44" s="93">
        <v>1</v>
      </c>
      <c r="I44" s="72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7.6804915514592934E-4</v>
      </c>
      <c r="N44" s="162">
        <v>2</v>
      </c>
    </row>
    <row r="45" spans="1:14" ht="14.25" x14ac:dyDescent="0.15">
      <c r="A45" s="179" t="s">
        <v>170</v>
      </c>
      <c r="B45" s="22"/>
      <c r="C45" s="72"/>
      <c r="D45" s="22"/>
      <c r="E45" s="72"/>
      <c r="F45" s="22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2"/>
      <c r="C46" s="72"/>
      <c r="D46" s="22"/>
      <c r="E46" s="72"/>
      <c r="F46" s="77">
        <f t="shared" si="6"/>
        <v>0</v>
      </c>
      <c r="G46" s="33">
        <f t="shared" si="6"/>
        <v>0</v>
      </c>
      <c r="H46" s="22"/>
      <c r="I46" s="72"/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2">
        <v>23</v>
      </c>
      <c r="C47" s="72">
        <v>24</v>
      </c>
      <c r="D47" s="22">
        <v>21</v>
      </c>
      <c r="E47" s="72">
        <v>22</v>
      </c>
      <c r="F47" s="77">
        <f t="shared" si="6"/>
        <v>2</v>
      </c>
      <c r="G47" s="33">
        <f t="shared" si="6"/>
        <v>2</v>
      </c>
      <c r="H47" s="22">
        <v>21</v>
      </c>
      <c r="I47" s="72">
        <v>21</v>
      </c>
      <c r="J47" s="22">
        <f t="shared" si="5"/>
        <v>2</v>
      </c>
      <c r="K47" s="34">
        <f t="shared" si="5"/>
        <v>3</v>
      </c>
      <c r="L47" s="161">
        <f t="shared" si="2"/>
        <v>0.14285714285714285</v>
      </c>
      <c r="M47" s="35">
        <f t="shared" si="3"/>
        <v>1.8433179723502304E-2</v>
      </c>
      <c r="N47" s="162">
        <v>1</v>
      </c>
    </row>
    <row r="48" spans="1:14" ht="14.25" x14ac:dyDescent="0.15">
      <c r="A48" s="184" t="s">
        <v>173</v>
      </c>
      <c r="B48" s="22"/>
      <c r="C48" s="72"/>
      <c r="D48" s="22"/>
      <c r="E48" s="72"/>
      <c r="F48" s="79">
        <f t="shared" si="6"/>
        <v>0</v>
      </c>
      <c r="G48" s="30">
        <f t="shared" si="6"/>
        <v>0</v>
      </c>
      <c r="H48" s="22"/>
      <c r="I48" s="72"/>
      <c r="J48" s="22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14" ht="14.25" x14ac:dyDescent="0.15">
      <c r="A49" s="179" t="s">
        <v>174</v>
      </c>
      <c r="B49" s="22">
        <v>6</v>
      </c>
      <c r="C49" s="73">
        <v>6</v>
      </c>
      <c r="D49" s="22">
        <v>6</v>
      </c>
      <c r="E49" s="73">
        <v>6</v>
      </c>
      <c r="F49" s="77">
        <f t="shared" si="6"/>
        <v>0</v>
      </c>
      <c r="G49" s="33">
        <f t="shared" si="6"/>
        <v>0</v>
      </c>
      <c r="H49" s="22">
        <v>5</v>
      </c>
      <c r="I49" s="73">
        <v>5</v>
      </c>
      <c r="J49" s="21">
        <f t="shared" si="5"/>
        <v>1</v>
      </c>
      <c r="K49" s="34">
        <f t="shared" si="5"/>
        <v>1</v>
      </c>
      <c r="L49" s="161">
        <f t="shared" si="2"/>
        <v>0.2</v>
      </c>
      <c r="M49" s="35">
        <f t="shared" si="3"/>
        <v>4.608294930875576E-3</v>
      </c>
      <c r="N49" s="162">
        <v>2</v>
      </c>
    </row>
    <row r="50" spans="1:14" ht="14.25" x14ac:dyDescent="0.15">
      <c r="A50" s="179" t="s">
        <v>175</v>
      </c>
      <c r="B50" s="22">
        <v>21</v>
      </c>
      <c r="C50" s="73">
        <v>27</v>
      </c>
      <c r="D50" s="22">
        <v>21</v>
      </c>
      <c r="E50" s="73">
        <v>27</v>
      </c>
      <c r="F50" s="77">
        <f t="shared" si="6"/>
        <v>0</v>
      </c>
      <c r="G50" s="33">
        <f t="shared" si="6"/>
        <v>0</v>
      </c>
      <c r="H50" s="185">
        <v>16</v>
      </c>
      <c r="I50" s="73">
        <v>22</v>
      </c>
      <c r="J50" s="21">
        <f t="shared" si="5"/>
        <v>5</v>
      </c>
      <c r="K50" s="34">
        <f t="shared" si="5"/>
        <v>5</v>
      </c>
      <c r="L50" s="161">
        <f t="shared" si="2"/>
        <v>0.22727272727272727</v>
      </c>
      <c r="M50" s="35">
        <f t="shared" si="3"/>
        <v>2.0737327188940093E-2</v>
      </c>
      <c r="N50" s="162">
        <v>4</v>
      </c>
    </row>
    <row r="51" spans="1:14" ht="14.25" x14ac:dyDescent="0.15">
      <c r="A51" s="179" t="s">
        <v>176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/>
      <c r="I51" s="73"/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14" ht="14.25" x14ac:dyDescent="0.15">
      <c r="A52" s="176" t="s">
        <v>177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7.6804915514592934E-4</v>
      </c>
      <c r="N52" s="162">
        <v>1</v>
      </c>
    </row>
    <row r="53" spans="1:14" ht="14.25" x14ac:dyDescent="0.15">
      <c r="A53" s="179" t="s">
        <v>71</v>
      </c>
      <c r="B53" s="22">
        <v>1</v>
      </c>
      <c r="C53" s="73">
        <v>1</v>
      </c>
      <c r="D53" s="22">
        <v>1</v>
      </c>
      <c r="E53" s="73">
        <v>1</v>
      </c>
      <c r="F53" s="77">
        <f t="shared" si="6"/>
        <v>0</v>
      </c>
      <c r="G53" s="33">
        <f t="shared" si="6"/>
        <v>0</v>
      </c>
      <c r="H53" s="186">
        <v>1</v>
      </c>
      <c r="I53" s="73">
        <v>1</v>
      </c>
      <c r="J53" s="21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7.6804915514592934E-4</v>
      </c>
      <c r="N53" s="162">
        <v>5</v>
      </c>
    </row>
    <row r="54" spans="1:14" ht="14.25" x14ac:dyDescent="0.15">
      <c r="A54" s="179" t="s">
        <v>178</v>
      </c>
      <c r="B54" s="22">
        <v>122</v>
      </c>
      <c r="C54" s="73">
        <v>128</v>
      </c>
      <c r="D54" s="22">
        <v>119</v>
      </c>
      <c r="E54" s="73">
        <v>125</v>
      </c>
      <c r="F54" s="77">
        <f t="shared" si="6"/>
        <v>3</v>
      </c>
      <c r="G54" s="33">
        <f t="shared" si="6"/>
        <v>3</v>
      </c>
      <c r="H54" s="186">
        <v>119</v>
      </c>
      <c r="I54" s="73">
        <v>125</v>
      </c>
      <c r="J54" s="21">
        <f t="shared" si="5"/>
        <v>3</v>
      </c>
      <c r="K54" s="34">
        <f t="shared" si="5"/>
        <v>3</v>
      </c>
      <c r="L54" s="161">
        <f t="shared" si="2"/>
        <v>2.4E-2</v>
      </c>
      <c r="M54" s="35">
        <f t="shared" si="3"/>
        <v>9.8310291858678955E-2</v>
      </c>
      <c r="N54" s="187">
        <v>1</v>
      </c>
    </row>
    <row r="55" spans="1:14" ht="15" thickBot="1" x14ac:dyDescent="0.2">
      <c r="A55" s="188" t="s">
        <v>88</v>
      </c>
      <c r="B55" s="42">
        <v>1</v>
      </c>
      <c r="C55" s="189">
        <v>1</v>
      </c>
      <c r="D55" s="42">
        <v>1</v>
      </c>
      <c r="E55" s="189">
        <v>1</v>
      </c>
      <c r="F55" s="77">
        <f t="shared" si="6"/>
        <v>0</v>
      </c>
      <c r="G55" s="33">
        <f t="shared" si="6"/>
        <v>0</v>
      </c>
      <c r="H55" s="190">
        <v>1</v>
      </c>
      <c r="I55" s="189">
        <v>3</v>
      </c>
      <c r="J55" s="42">
        <f t="shared" si="5"/>
        <v>0</v>
      </c>
      <c r="K55" s="38">
        <f t="shared" si="5"/>
        <v>-2</v>
      </c>
      <c r="L55" s="191">
        <f t="shared" si="2"/>
        <v>-0.66666666666666663</v>
      </c>
      <c r="M55" s="39">
        <f t="shared" si="3"/>
        <v>7.6804915514592934E-4</v>
      </c>
      <c r="N55" s="192">
        <v>0</v>
      </c>
    </row>
    <row r="56" spans="1:14" ht="15" thickBot="1" x14ac:dyDescent="0.2">
      <c r="A56" s="193" t="s">
        <v>53</v>
      </c>
      <c r="B56" s="43">
        <f>SUM(B5:B55)</f>
        <v>1067</v>
      </c>
      <c r="C56" s="75">
        <f>SUM(C5:C55)</f>
        <v>1302</v>
      </c>
      <c r="D56" s="43">
        <f>SUM(D5:D55)</f>
        <v>1054</v>
      </c>
      <c r="E56" s="75">
        <f>SUM(E5:E55)</f>
        <v>1287</v>
      </c>
      <c r="F56" s="44">
        <f t="shared" si="6"/>
        <v>13</v>
      </c>
      <c r="G56" s="146">
        <f t="shared" si="6"/>
        <v>15</v>
      </c>
      <c r="H56" s="43">
        <f>SUM(H5:H55)</f>
        <v>1043</v>
      </c>
      <c r="I56" s="75">
        <f>SUM(I5:I55)</f>
        <v>1275</v>
      </c>
      <c r="J56" s="44">
        <f t="shared" si="5"/>
        <v>24</v>
      </c>
      <c r="K56" s="45">
        <f t="shared" si="5"/>
        <v>27</v>
      </c>
      <c r="L56" s="194">
        <f t="shared" si="2"/>
        <v>2.1176470588235293E-2</v>
      </c>
      <c r="M56" s="195">
        <f t="shared" si="3"/>
        <v>1</v>
      </c>
      <c r="N56" s="7"/>
    </row>
    <row r="58" spans="1:14" x14ac:dyDescent="0.15">
      <c r="C58">
        <f>SUBTOTAL(9,C5:C54)</f>
        <v>1301</v>
      </c>
    </row>
  </sheetData>
  <mergeCells count="15">
    <mergeCell ref="AA3:AB3"/>
    <mergeCell ref="AC3:AD3"/>
    <mergeCell ref="AE3:AF3"/>
    <mergeCell ref="P3:P4"/>
    <mergeCell ref="Q3:R3"/>
    <mergeCell ref="S3:T3"/>
    <mergeCell ref="U3:V3"/>
    <mergeCell ref="W3:X3"/>
    <mergeCell ref="Y3:Z3"/>
    <mergeCell ref="I2:M2"/>
    <mergeCell ref="B3:C3"/>
    <mergeCell ref="D3:E3"/>
    <mergeCell ref="F3:G3"/>
    <mergeCell ref="H3:I3"/>
    <mergeCell ref="J3:K3"/>
  </mergeCells>
  <phoneticPr fontId="15"/>
  <pageMargins left="0.7" right="0.7" top="0.75" bottom="0.75" header="0.3" footer="0.3"/>
  <pageSetup paperSize="9" scale="93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1C79D-F76D-431B-9058-113A9F81A9E4}">
  <sheetPr>
    <pageSetUpPr fitToPage="1"/>
  </sheetPr>
  <dimension ref="A2:AF58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  <col min="16" max="16" width="5.25" customWidth="1"/>
    <col min="17" max="28" width="5.375" customWidth="1"/>
    <col min="29" max="29" width="6.125" customWidth="1"/>
    <col min="30" max="32" width="5.375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129</v>
      </c>
      <c r="J2" s="375"/>
      <c r="K2" s="375"/>
      <c r="L2" s="375"/>
      <c r="M2" s="375"/>
    </row>
    <row r="3" spans="1:32" ht="14.25" x14ac:dyDescent="0.15">
      <c r="A3" s="149"/>
      <c r="B3" s="373">
        <v>44682</v>
      </c>
      <c r="C3" s="374"/>
      <c r="D3" s="373">
        <v>44652</v>
      </c>
      <c r="E3" s="374"/>
      <c r="F3" s="345" t="s">
        <v>3</v>
      </c>
      <c r="G3" s="346"/>
      <c r="H3" s="373">
        <v>44317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4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6" si="2">IF(ISERROR(K5/I5),0,K5/I5)</f>
        <v>0</v>
      </c>
      <c r="M5" s="29">
        <f t="shared" ref="M5:M56" si="3">C5/$C$56</f>
        <v>7.77000777000777E-4</v>
      </c>
      <c r="N5" s="162">
        <v>1</v>
      </c>
      <c r="P5" s="148" t="s">
        <v>25</v>
      </c>
      <c r="Q5" s="163">
        <v>19</v>
      </c>
      <c r="R5" s="163">
        <v>1038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31</v>
      </c>
      <c r="Y5" s="163">
        <v>5</v>
      </c>
      <c r="Z5" s="165">
        <v>198</v>
      </c>
      <c r="AA5" s="164">
        <v>2</v>
      </c>
      <c r="AB5" s="166">
        <v>4</v>
      </c>
      <c r="AC5" s="167">
        <f>Q5+S5+U5+W5+Y5+AA5</f>
        <v>37</v>
      </c>
      <c r="AD5" s="168">
        <f>R5+T5+V5+X5+Z5+AB5+C55</f>
        <v>1287</v>
      </c>
      <c r="AE5" s="169">
        <v>624</v>
      </c>
      <c r="AF5" s="170">
        <v>663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1.554001554001554E-3</v>
      </c>
      <c r="N6" s="162">
        <v>5</v>
      </c>
      <c r="P6" s="172" t="s">
        <v>19</v>
      </c>
      <c r="Q6" s="59">
        <f>Q5/AC5</f>
        <v>0.51351351351351349</v>
      </c>
      <c r="R6" s="59">
        <f>R5/AD5</f>
        <v>0.80652680652680653</v>
      </c>
      <c r="S6" s="60">
        <f>S5/AC5</f>
        <v>0.1891891891891892</v>
      </c>
      <c r="T6" s="60">
        <f>T5/AD5</f>
        <v>1.0878010878010878E-2</v>
      </c>
      <c r="U6" s="59">
        <f>U5/AC5</f>
        <v>2.7027027027027029E-2</v>
      </c>
      <c r="V6" s="59">
        <f>V5/AD5</f>
        <v>7.77000777000777E-4</v>
      </c>
      <c r="W6" s="60">
        <f>W5/AC5</f>
        <v>8.1081081081081086E-2</v>
      </c>
      <c r="X6" s="60">
        <f>X5/AD5</f>
        <v>2.4087024087024088E-2</v>
      </c>
      <c r="Y6" s="59">
        <f>Y5/AC5</f>
        <v>0.13513513513513514</v>
      </c>
      <c r="Z6" s="59">
        <f>Z5/AD5</f>
        <v>0.15384615384615385</v>
      </c>
      <c r="AA6" s="60">
        <f>AA5/AC5</f>
        <v>5.4054054054054057E-2</v>
      </c>
      <c r="AB6" s="173">
        <f>AB5/AD5</f>
        <v>3.108003108003108E-3</v>
      </c>
      <c r="AC6" s="174">
        <f>Q6+S6+U6+W6+Y6+AA6</f>
        <v>0.99999999999999989</v>
      </c>
      <c r="AD6" s="175">
        <f>R6+T6+V6+X6+Z6+AB6</f>
        <v>0.99922299922299929</v>
      </c>
      <c r="AE6" s="63">
        <f>AE5/AD5</f>
        <v>0.48484848484848486</v>
      </c>
      <c r="AF6" s="64">
        <f>AF5/AD5</f>
        <v>0.51515151515151514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2.331002331002331E-3</v>
      </c>
      <c r="N7" s="162">
        <v>6</v>
      </c>
      <c r="P7" s="127"/>
      <c r="Q7" s="177"/>
      <c r="R7" s="178" t="s">
        <v>180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1.554001554001554E-3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107</v>
      </c>
      <c r="C9" s="73">
        <v>190</v>
      </c>
      <c r="D9" s="93">
        <v>104</v>
      </c>
      <c r="E9" s="73">
        <v>186</v>
      </c>
      <c r="F9" s="22">
        <f t="shared" si="0"/>
        <v>3</v>
      </c>
      <c r="G9" s="33">
        <f t="shared" si="0"/>
        <v>4</v>
      </c>
      <c r="H9" s="93">
        <v>102</v>
      </c>
      <c r="I9" s="73">
        <v>188</v>
      </c>
      <c r="J9" s="22">
        <f t="shared" si="1"/>
        <v>5</v>
      </c>
      <c r="K9" s="34">
        <f t="shared" si="1"/>
        <v>2</v>
      </c>
      <c r="L9" s="161">
        <f t="shared" si="2"/>
        <v>1.0638297872340425E-2</v>
      </c>
      <c r="M9" s="35">
        <f t="shared" si="3"/>
        <v>0.14763014763014762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1</v>
      </c>
      <c r="C10" s="73">
        <v>1</v>
      </c>
      <c r="D10" s="22">
        <v>2</v>
      </c>
      <c r="E10" s="73">
        <v>2</v>
      </c>
      <c r="F10" s="22">
        <f t="shared" si="0"/>
        <v>-1</v>
      </c>
      <c r="G10" s="33">
        <f t="shared" si="0"/>
        <v>-1</v>
      </c>
      <c r="H10" s="22"/>
      <c r="I10" s="73"/>
      <c r="J10" s="22">
        <f t="shared" si="1"/>
        <v>1</v>
      </c>
      <c r="K10" s="34">
        <f t="shared" si="1"/>
        <v>1</v>
      </c>
      <c r="L10" s="161">
        <f t="shared" si="2"/>
        <v>0</v>
      </c>
      <c r="M10" s="35">
        <f t="shared" si="3"/>
        <v>7.77000777000777E-4</v>
      </c>
      <c r="N10" s="162">
        <v>1</v>
      </c>
    </row>
    <row r="11" spans="1:32" ht="14.25" x14ac:dyDescent="0.15">
      <c r="A11" s="180" t="s">
        <v>140</v>
      </c>
      <c r="B11" s="93">
        <v>9</v>
      </c>
      <c r="C11" s="73">
        <v>19</v>
      </c>
      <c r="D11" s="93">
        <v>9</v>
      </c>
      <c r="E11" s="73">
        <v>19</v>
      </c>
      <c r="F11" s="22">
        <f t="shared" si="0"/>
        <v>0</v>
      </c>
      <c r="G11" s="33">
        <f t="shared" si="0"/>
        <v>0</v>
      </c>
      <c r="H11" s="93">
        <v>11</v>
      </c>
      <c r="I11" s="73">
        <v>21</v>
      </c>
      <c r="J11" s="22">
        <f t="shared" si="1"/>
        <v>-2</v>
      </c>
      <c r="K11" s="34">
        <f t="shared" si="1"/>
        <v>-2</v>
      </c>
      <c r="L11" s="161">
        <f t="shared" si="2"/>
        <v>-9.5238095238095233E-2</v>
      </c>
      <c r="M11" s="35">
        <f t="shared" si="3"/>
        <v>1.4763014763014764E-2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>
        <v>1</v>
      </c>
      <c r="E12" s="73">
        <v>1</v>
      </c>
      <c r="F12" s="22">
        <f t="shared" si="0"/>
        <v>0</v>
      </c>
      <c r="G12" s="33">
        <f t="shared" si="0"/>
        <v>0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7.77000777000777E-4</v>
      </c>
      <c r="N12" s="162">
        <v>1</v>
      </c>
    </row>
    <row r="13" spans="1:32" ht="14.25" x14ac:dyDescent="0.15">
      <c r="A13" s="179" t="s">
        <v>142</v>
      </c>
      <c r="B13" s="22">
        <v>1</v>
      </c>
      <c r="C13" s="73">
        <v>3</v>
      </c>
      <c r="D13" s="22">
        <v>1</v>
      </c>
      <c r="E13" s="73">
        <v>3</v>
      </c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0</v>
      </c>
      <c r="K13" s="34">
        <f t="shared" si="1"/>
        <v>2</v>
      </c>
      <c r="L13" s="161">
        <f t="shared" si="2"/>
        <v>2</v>
      </c>
      <c r="M13" s="35">
        <f t="shared" si="3"/>
        <v>2.331002331002331E-3</v>
      </c>
      <c r="N13" s="162">
        <v>4</v>
      </c>
    </row>
    <row r="14" spans="1:32" ht="14.25" x14ac:dyDescent="0.15">
      <c r="A14" s="179" t="s">
        <v>143</v>
      </c>
      <c r="B14" s="22">
        <v>2</v>
      </c>
      <c r="C14" s="73">
        <v>4</v>
      </c>
      <c r="D14" s="22">
        <v>2</v>
      </c>
      <c r="E14" s="73">
        <v>4</v>
      </c>
      <c r="F14" s="22">
        <f t="shared" si="0"/>
        <v>0</v>
      </c>
      <c r="G14" s="33">
        <f t="shared" si="0"/>
        <v>0</v>
      </c>
      <c r="H14" s="22">
        <v>1</v>
      </c>
      <c r="I14" s="73">
        <v>2</v>
      </c>
      <c r="J14" s="22">
        <f t="shared" si="1"/>
        <v>1</v>
      </c>
      <c r="K14" s="34">
        <f t="shared" si="1"/>
        <v>2</v>
      </c>
      <c r="L14" s="161">
        <f t="shared" si="2"/>
        <v>1</v>
      </c>
      <c r="M14" s="35">
        <f t="shared" si="3"/>
        <v>3.108003108003108E-3</v>
      </c>
      <c r="N14" s="162">
        <v>1</v>
      </c>
    </row>
    <row r="15" spans="1:32" ht="14.25" x14ac:dyDescent="0.15">
      <c r="A15" s="179" t="s">
        <v>144</v>
      </c>
      <c r="B15" s="93">
        <v>186</v>
      </c>
      <c r="C15" s="73">
        <v>228</v>
      </c>
      <c r="D15" s="93">
        <v>183</v>
      </c>
      <c r="E15" s="73">
        <v>225</v>
      </c>
      <c r="F15" s="22">
        <f t="shared" si="0"/>
        <v>3</v>
      </c>
      <c r="G15" s="33">
        <f t="shared" si="0"/>
        <v>3</v>
      </c>
      <c r="H15" s="93">
        <v>178</v>
      </c>
      <c r="I15" s="73">
        <v>220</v>
      </c>
      <c r="J15" s="22">
        <f t="shared" si="1"/>
        <v>8</v>
      </c>
      <c r="K15" s="34">
        <f t="shared" si="1"/>
        <v>8</v>
      </c>
      <c r="L15" s="161">
        <f t="shared" si="2"/>
        <v>3.6363636363636362E-2</v>
      </c>
      <c r="M15" s="35">
        <f t="shared" si="3"/>
        <v>0.17715617715617715</v>
      </c>
      <c r="N15" s="162">
        <v>1</v>
      </c>
    </row>
    <row r="16" spans="1:32" ht="14.25" x14ac:dyDescent="0.15">
      <c r="A16" s="179" t="s">
        <v>73</v>
      </c>
      <c r="B16" s="93">
        <v>123</v>
      </c>
      <c r="C16" s="73">
        <v>127</v>
      </c>
      <c r="D16" s="93">
        <v>124</v>
      </c>
      <c r="E16" s="73">
        <v>128</v>
      </c>
      <c r="F16" s="22">
        <f t="shared" si="0"/>
        <v>-1</v>
      </c>
      <c r="G16" s="33">
        <f t="shared" si="0"/>
        <v>-1</v>
      </c>
      <c r="H16" s="93">
        <v>128</v>
      </c>
      <c r="I16" s="73">
        <v>131</v>
      </c>
      <c r="J16" s="22">
        <f t="shared" si="1"/>
        <v>-5</v>
      </c>
      <c r="K16" s="34">
        <f t="shared" si="1"/>
        <v>-4</v>
      </c>
      <c r="L16" s="161">
        <f t="shared" si="2"/>
        <v>-3.0534351145038167E-2</v>
      </c>
      <c r="M16" s="35">
        <f t="shared" si="3"/>
        <v>9.8679098679098673E-2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7.77000777000777E-4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1.554001554001554E-3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/>
      <c r="E20" s="73"/>
      <c r="F20" s="22">
        <f t="shared" si="0"/>
        <v>0</v>
      </c>
      <c r="G20" s="33">
        <f t="shared" si="0"/>
        <v>0</v>
      </c>
      <c r="H20" s="93">
        <v>1</v>
      </c>
      <c r="I20" s="73">
        <v>1</v>
      </c>
      <c r="J20" s="22">
        <f t="shared" ref="J20:K31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7.77000777000777E-4</v>
      </c>
      <c r="N21" s="162">
        <v>3</v>
      </c>
    </row>
    <row r="22" spans="1:14" ht="14.25" x14ac:dyDescent="0.15">
      <c r="A22" s="179" t="s">
        <v>150</v>
      </c>
      <c r="B22" s="93">
        <v>7</v>
      </c>
      <c r="C22" s="73">
        <v>8</v>
      </c>
      <c r="D22" s="93">
        <v>7</v>
      </c>
      <c r="E22" s="73">
        <v>8</v>
      </c>
      <c r="F22" s="37">
        <f t="shared" si="0"/>
        <v>0</v>
      </c>
      <c r="G22" s="33">
        <f t="shared" si="0"/>
        <v>0</v>
      </c>
      <c r="H22" s="93">
        <v>6</v>
      </c>
      <c r="I22" s="73">
        <v>6</v>
      </c>
      <c r="J22" s="37">
        <f t="shared" si="4"/>
        <v>1</v>
      </c>
      <c r="K22" s="38">
        <f t="shared" si="4"/>
        <v>2</v>
      </c>
      <c r="L22" s="161">
        <f t="shared" si="2"/>
        <v>0.33333333333333331</v>
      </c>
      <c r="M22" s="39">
        <f t="shared" si="3"/>
        <v>6.216006216006216E-3</v>
      </c>
      <c r="N22" s="162">
        <v>1</v>
      </c>
    </row>
    <row r="23" spans="1:14" ht="14.25" x14ac:dyDescent="0.15">
      <c r="A23" s="181" t="s">
        <v>151</v>
      </c>
      <c r="B23" s="22">
        <v>31</v>
      </c>
      <c r="C23" s="73">
        <v>31</v>
      </c>
      <c r="D23" s="22">
        <v>29</v>
      </c>
      <c r="E23" s="73">
        <v>29</v>
      </c>
      <c r="F23" s="37">
        <f t="shared" si="0"/>
        <v>2</v>
      </c>
      <c r="G23" s="40">
        <f t="shared" si="0"/>
        <v>2</v>
      </c>
      <c r="H23" s="22">
        <v>36</v>
      </c>
      <c r="I23" s="73">
        <v>36</v>
      </c>
      <c r="J23" s="37">
        <f t="shared" si="4"/>
        <v>-5</v>
      </c>
      <c r="K23" s="38">
        <f t="shared" si="4"/>
        <v>-5</v>
      </c>
      <c r="L23" s="161">
        <f t="shared" si="2"/>
        <v>-0.1388888888888889</v>
      </c>
      <c r="M23" s="39">
        <f t="shared" si="3"/>
        <v>2.4087024087024088E-2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7.77000777000777E-4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7.77000777000777E-4</v>
      </c>
      <c r="N26" s="162">
        <v>4</v>
      </c>
    </row>
    <row r="27" spans="1:14" ht="14.25" x14ac:dyDescent="0.15">
      <c r="A27" s="179" t="s">
        <v>154</v>
      </c>
      <c r="B27" s="22">
        <v>7</v>
      </c>
      <c r="C27" s="73">
        <v>7</v>
      </c>
      <c r="D27" s="22">
        <v>7</v>
      </c>
      <c r="E27" s="73">
        <v>7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5.439005439005439E-3</v>
      </c>
      <c r="N27" s="162">
        <v>1</v>
      </c>
    </row>
    <row r="28" spans="1:14" ht="14.25" x14ac:dyDescent="0.15">
      <c r="A28" s="179" t="s">
        <v>155</v>
      </c>
      <c r="B28" s="93">
        <v>110</v>
      </c>
      <c r="C28" s="109">
        <v>120</v>
      </c>
      <c r="D28" s="93">
        <v>100</v>
      </c>
      <c r="E28" s="109">
        <v>110</v>
      </c>
      <c r="F28" s="93">
        <f t="shared" si="0"/>
        <v>10</v>
      </c>
      <c r="G28" s="105">
        <f t="shared" si="0"/>
        <v>10</v>
      </c>
      <c r="H28" s="93">
        <v>111</v>
      </c>
      <c r="I28" s="109">
        <v>122</v>
      </c>
      <c r="J28" s="93">
        <f t="shared" si="4"/>
        <v>-1</v>
      </c>
      <c r="K28" s="106">
        <f t="shared" si="4"/>
        <v>-2</v>
      </c>
      <c r="L28" s="161">
        <f t="shared" si="2"/>
        <v>-1.6393442622950821E-2</v>
      </c>
      <c r="M28" s="108">
        <f t="shared" si="3"/>
        <v>9.3240093240093247E-2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3.885003885003885E-3</v>
      </c>
      <c r="N29" s="162">
        <v>1</v>
      </c>
    </row>
    <row r="30" spans="1:14" ht="14.25" x14ac:dyDescent="0.15">
      <c r="A30" s="179" t="s">
        <v>179</v>
      </c>
      <c r="B30" s="22"/>
      <c r="C30" s="73"/>
      <c r="D30" s="22"/>
      <c r="E30" s="73"/>
      <c r="F30" s="22"/>
      <c r="G30" s="33"/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3</v>
      </c>
    </row>
    <row r="31" spans="1:14" ht="14.25" x14ac:dyDescent="0.15">
      <c r="A31" s="179" t="s">
        <v>157</v>
      </c>
      <c r="B31" s="22"/>
      <c r="C31" s="73"/>
      <c r="D31" s="22"/>
      <c r="E31" s="73"/>
      <c r="F31" s="22">
        <f t="shared" si="0"/>
        <v>0</v>
      </c>
      <c r="G31" s="33">
        <f t="shared" si="0"/>
        <v>0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2"/>
      <c r="C32" s="73"/>
      <c r="D32" s="22"/>
      <c r="E32" s="73"/>
      <c r="F32" s="22">
        <f t="shared" si="0"/>
        <v>0</v>
      </c>
      <c r="G32" s="33">
        <f t="shared" si="0"/>
        <v>0</v>
      </c>
      <c r="H32" s="22"/>
      <c r="I32" s="73"/>
      <c r="J32" s="37">
        <v>0</v>
      </c>
      <c r="K32" s="38">
        <v>0</v>
      </c>
      <c r="L32" s="161">
        <f t="shared" si="2"/>
        <v>0</v>
      </c>
      <c r="M32" s="39">
        <f t="shared" si="3"/>
        <v>0</v>
      </c>
      <c r="N32" s="162">
        <v>1</v>
      </c>
    </row>
    <row r="33" spans="1:14" ht="14.25" x14ac:dyDescent="0.15">
      <c r="A33" s="179" t="s">
        <v>159</v>
      </c>
      <c r="B33" s="93">
        <v>4</v>
      </c>
      <c r="C33" s="73">
        <v>11</v>
      </c>
      <c r="D33" s="93">
        <v>4</v>
      </c>
      <c r="E33" s="73">
        <v>11</v>
      </c>
      <c r="F33" s="22">
        <f t="shared" si="0"/>
        <v>0</v>
      </c>
      <c r="G33" s="33">
        <f t="shared" si="0"/>
        <v>0</v>
      </c>
      <c r="H33" s="93">
        <v>1</v>
      </c>
      <c r="I33" s="73">
        <v>4</v>
      </c>
      <c r="J33" s="22">
        <f t="shared" ref="J33:K56" si="5">B33-H33</f>
        <v>3</v>
      </c>
      <c r="K33" s="34">
        <f t="shared" si="5"/>
        <v>7</v>
      </c>
      <c r="L33" s="161">
        <f t="shared" si="2"/>
        <v>1.75</v>
      </c>
      <c r="M33" s="35">
        <f t="shared" si="3"/>
        <v>8.5470085470085479E-3</v>
      </c>
      <c r="N33" s="162">
        <v>1</v>
      </c>
    </row>
    <row r="34" spans="1:14" ht="14.25" x14ac:dyDescent="0.15">
      <c r="A34" s="180" t="s">
        <v>160</v>
      </c>
      <c r="B34" s="93">
        <v>1</v>
      </c>
      <c r="C34" s="73">
        <v>1</v>
      </c>
      <c r="D34" s="93">
        <v>1</v>
      </c>
      <c r="E34" s="73">
        <v>1</v>
      </c>
      <c r="F34" s="22">
        <f t="shared" si="0"/>
        <v>0</v>
      </c>
      <c r="G34" s="41">
        <f t="shared" si="0"/>
        <v>0</v>
      </c>
      <c r="H34" s="93">
        <v>2</v>
      </c>
      <c r="I34" s="73">
        <v>2</v>
      </c>
      <c r="J34" s="22">
        <f t="shared" si="5"/>
        <v>-1</v>
      </c>
      <c r="K34" s="34">
        <f t="shared" si="5"/>
        <v>-1</v>
      </c>
      <c r="L34" s="161">
        <f t="shared" si="2"/>
        <v>-0.5</v>
      </c>
      <c r="M34" s="35">
        <f t="shared" si="3"/>
        <v>7.77000777000777E-4</v>
      </c>
      <c r="N34" s="162">
        <v>6</v>
      </c>
    </row>
    <row r="35" spans="1:14" ht="14.25" x14ac:dyDescent="0.15">
      <c r="A35" s="181" t="s">
        <v>161</v>
      </c>
      <c r="B35" s="93"/>
      <c r="C35" s="73"/>
      <c r="D35" s="93"/>
      <c r="E35" s="73"/>
      <c r="F35" s="22">
        <f t="shared" ref="F35:G56" si="6">B35-D35</f>
        <v>0</v>
      </c>
      <c r="G35" s="36">
        <f t="shared" si="6"/>
        <v>0</v>
      </c>
      <c r="H35" s="93"/>
      <c r="I35" s="73"/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93">
        <v>17</v>
      </c>
      <c r="C36" s="73">
        <v>24</v>
      </c>
      <c r="D36" s="93">
        <v>17</v>
      </c>
      <c r="E36" s="73">
        <v>24</v>
      </c>
      <c r="F36" s="22">
        <f t="shared" si="6"/>
        <v>0</v>
      </c>
      <c r="G36" s="36">
        <f t="shared" si="6"/>
        <v>0</v>
      </c>
      <c r="H36" s="93">
        <v>19</v>
      </c>
      <c r="I36" s="73">
        <v>25</v>
      </c>
      <c r="J36" s="22">
        <f t="shared" si="5"/>
        <v>-2</v>
      </c>
      <c r="K36" s="34">
        <f t="shared" si="5"/>
        <v>-1</v>
      </c>
      <c r="L36" s="161">
        <f t="shared" si="2"/>
        <v>-0.04</v>
      </c>
      <c r="M36" s="35">
        <f t="shared" si="3"/>
        <v>1.8648018648018648E-2</v>
      </c>
      <c r="N36" s="162">
        <v>1</v>
      </c>
    </row>
    <row r="37" spans="1:14" ht="14.25" x14ac:dyDescent="0.15">
      <c r="A37" s="179" t="s">
        <v>163</v>
      </c>
      <c r="B37" s="93"/>
      <c r="C37" s="73">
        <v>4</v>
      </c>
      <c r="D37" s="93"/>
      <c r="E37" s="73">
        <v>4</v>
      </c>
      <c r="F37" s="22">
        <f t="shared" si="6"/>
        <v>0</v>
      </c>
      <c r="G37" s="36">
        <f t="shared" si="6"/>
        <v>0</v>
      </c>
      <c r="H37" s="93">
        <v>1</v>
      </c>
      <c r="I37" s="73">
        <v>5</v>
      </c>
      <c r="J37" s="22">
        <f t="shared" si="5"/>
        <v>-1</v>
      </c>
      <c r="K37" s="34">
        <f t="shared" si="5"/>
        <v>-1</v>
      </c>
      <c r="L37" s="161">
        <f t="shared" si="2"/>
        <v>-0.2</v>
      </c>
      <c r="M37" s="35">
        <f t="shared" si="3"/>
        <v>3.108003108003108E-3</v>
      </c>
      <c r="N37" s="162">
        <v>5</v>
      </c>
    </row>
    <row r="38" spans="1:14" ht="14.25" x14ac:dyDescent="0.15">
      <c r="A38" s="179" t="s">
        <v>164</v>
      </c>
      <c r="B38" s="22">
        <v>1</v>
      </c>
      <c r="C38" s="73">
        <v>1</v>
      </c>
      <c r="D38" s="22">
        <v>1</v>
      </c>
      <c r="E38" s="73">
        <v>1</v>
      </c>
      <c r="F38" s="22">
        <f t="shared" si="6"/>
        <v>0</v>
      </c>
      <c r="G38" s="36">
        <f t="shared" si="6"/>
        <v>0</v>
      </c>
      <c r="H38" s="22">
        <v>1</v>
      </c>
      <c r="I38" s="73">
        <v>1</v>
      </c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7.77000777000777E-4</v>
      </c>
      <c r="N38" s="162">
        <v>5</v>
      </c>
    </row>
    <row r="39" spans="1:14" ht="14.25" x14ac:dyDescent="0.15">
      <c r="A39" s="182" t="s">
        <v>165</v>
      </c>
      <c r="B39" s="93">
        <v>255</v>
      </c>
      <c r="C39" s="72">
        <v>302</v>
      </c>
      <c r="D39" s="93">
        <v>256</v>
      </c>
      <c r="E39" s="72">
        <v>303</v>
      </c>
      <c r="F39" s="22">
        <f t="shared" si="6"/>
        <v>-1</v>
      </c>
      <c r="G39" s="36">
        <f t="shared" si="6"/>
        <v>-1</v>
      </c>
      <c r="H39" s="93">
        <v>249</v>
      </c>
      <c r="I39" s="72">
        <v>298</v>
      </c>
      <c r="J39" s="22">
        <f t="shared" si="5"/>
        <v>6</v>
      </c>
      <c r="K39" s="34">
        <f t="shared" si="5"/>
        <v>4</v>
      </c>
      <c r="L39" s="161">
        <f t="shared" si="2"/>
        <v>1.3422818791946308E-2</v>
      </c>
      <c r="M39" s="35">
        <f t="shared" si="3"/>
        <v>0.23465423465423466</v>
      </c>
      <c r="N39" s="162">
        <v>1</v>
      </c>
    </row>
    <row r="40" spans="1:14" ht="14.25" x14ac:dyDescent="0.15">
      <c r="A40" s="179" t="s">
        <v>166</v>
      </c>
      <c r="B40" s="22"/>
      <c r="C40" s="73"/>
      <c r="D40" s="22"/>
      <c r="E40" s="73"/>
      <c r="F40" s="22">
        <f t="shared" si="6"/>
        <v>0</v>
      </c>
      <c r="G40" s="36">
        <f t="shared" si="6"/>
        <v>0</v>
      </c>
      <c r="H40" s="22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93">
        <v>1</v>
      </c>
      <c r="C41" s="73">
        <v>1</v>
      </c>
      <c r="D41" s="93">
        <v>1</v>
      </c>
      <c r="E41" s="73">
        <v>1</v>
      </c>
      <c r="F41" s="22">
        <f t="shared" si="6"/>
        <v>0</v>
      </c>
      <c r="G41" s="36">
        <f t="shared" si="6"/>
        <v>0</v>
      </c>
      <c r="H41" s="93">
        <v>1</v>
      </c>
      <c r="I41" s="73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7.77000777000777E-4</v>
      </c>
      <c r="N41" s="162">
        <v>2</v>
      </c>
    </row>
    <row r="42" spans="1:14" ht="14.25" x14ac:dyDescent="0.15">
      <c r="A42" s="183" t="s">
        <v>168</v>
      </c>
      <c r="B42" s="93"/>
      <c r="C42" s="73"/>
      <c r="D42" s="93"/>
      <c r="E42" s="73"/>
      <c r="F42" s="22">
        <f t="shared" si="6"/>
        <v>0</v>
      </c>
      <c r="G42" s="36">
        <f t="shared" si="6"/>
        <v>0</v>
      </c>
      <c r="H42" s="93"/>
      <c r="I42" s="73"/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2">
        <v>1</v>
      </c>
      <c r="C43" s="73">
        <v>1</v>
      </c>
      <c r="D43" s="22">
        <v>1</v>
      </c>
      <c r="E43" s="73">
        <v>1</v>
      </c>
      <c r="F43" s="22">
        <f t="shared" si="6"/>
        <v>0</v>
      </c>
      <c r="G43" s="36">
        <f t="shared" si="6"/>
        <v>0</v>
      </c>
      <c r="H43" s="22"/>
      <c r="I43" s="73"/>
      <c r="J43" s="22">
        <f t="shared" si="5"/>
        <v>1</v>
      </c>
      <c r="K43" s="34">
        <f t="shared" si="5"/>
        <v>1</v>
      </c>
      <c r="L43" s="161">
        <f t="shared" si="2"/>
        <v>0</v>
      </c>
      <c r="M43" s="35">
        <f t="shared" si="3"/>
        <v>7.77000777000777E-4</v>
      </c>
      <c r="N43" s="162">
        <v>2</v>
      </c>
    </row>
    <row r="44" spans="1:14" ht="14.25" x14ac:dyDescent="0.15">
      <c r="A44" s="181" t="s">
        <v>169</v>
      </c>
      <c r="B44" s="93">
        <v>1</v>
      </c>
      <c r="C44" s="72">
        <v>1</v>
      </c>
      <c r="D44" s="93">
        <v>1</v>
      </c>
      <c r="E44" s="72">
        <v>1</v>
      </c>
      <c r="F44" s="22">
        <f t="shared" si="6"/>
        <v>0</v>
      </c>
      <c r="G44" s="33">
        <f t="shared" si="6"/>
        <v>0</v>
      </c>
      <c r="H44" s="93">
        <v>1</v>
      </c>
      <c r="I44" s="72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7.77000777000777E-4</v>
      </c>
      <c r="N44" s="162">
        <v>2</v>
      </c>
    </row>
    <row r="45" spans="1:14" ht="14.25" x14ac:dyDescent="0.15">
      <c r="A45" s="179" t="s">
        <v>170</v>
      </c>
      <c r="B45" s="22"/>
      <c r="C45" s="72"/>
      <c r="D45" s="22"/>
      <c r="E45" s="72"/>
      <c r="F45" s="22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2"/>
      <c r="C46" s="72"/>
      <c r="D46" s="22"/>
      <c r="E46" s="72"/>
      <c r="F46" s="77">
        <f t="shared" si="6"/>
        <v>0</v>
      </c>
      <c r="G46" s="33">
        <f t="shared" si="6"/>
        <v>0</v>
      </c>
      <c r="H46" s="22"/>
      <c r="I46" s="72"/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2">
        <v>21</v>
      </c>
      <c r="C47" s="72">
        <v>22</v>
      </c>
      <c r="D47" s="22">
        <v>20</v>
      </c>
      <c r="E47" s="72">
        <v>21</v>
      </c>
      <c r="F47" s="77">
        <f t="shared" si="6"/>
        <v>1</v>
      </c>
      <c r="G47" s="33">
        <f t="shared" si="6"/>
        <v>1</v>
      </c>
      <c r="H47" s="22">
        <v>21</v>
      </c>
      <c r="I47" s="72">
        <v>21</v>
      </c>
      <c r="J47" s="22">
        <f t="shared" si="5"/>
        <v>0</v>
      </c>
      <c r="K47" s="34">
        <f t="shared" si="5"/>
        <v>1</v>
      </c>
      <c r="L47" s="161">
        <f t="shared" si="2"/>
        <v>4.7619047619047616E-2</v>
      </c>
      <c r="M47" s="35">
        <f t="shared" si="3"/>
        <v>1.7094017094017096E-2</v>
      </c>
      <c r="N47" s="162">
        <v>1</v>
      </c>
    </row>
    <row r="48" spans="1:14" ht="14.25" x14ac:dyDescent="0.15">
      <c r="A48" s="184" t="s">
        <v>173</v>
      </c>
      <c r="B48" s="22"/>
      <c r="C48" s="72"/>
      <c r="D48" s="22"/>
      <c r="E48" s="72"/>
      <c r="F48" s="79">
        <f t="shared" si="6"/>
        <v>0</v>
      </c>
      <c r="G48" s="30">
        <f t="shared" si="6"/>
        <v>0</v>
      </c>
      <c r="H48" s="22"/>
      <c r="I48" s="72"/>
      <c r="J48" s="22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14" ht="14.25" x14ac:dyDescent="0.15">
      <c r="A49" s="179" t="s">
        <v>174</v>
      </c>
      <c r="B49" s="22">
        <v>6</v>
      </c>
      <c r="C49" s="73">
        <v>6</v>
      </c>
      <c r="D49" s="22">
        <v>6</v>
      </c>
      <c r="E49" s="73">
        <v>6</v>
      </c>
      <c r="F49" s="77">
        <f t="shared" si="6"/>
        <v>0</v>
      </c>
      <c r="G49" s="33">
        <f t="shared" si="6"/>
        <v>0</v>
      </c>
      <c r="H49" s="22">
        <v>5</v>
      </c>
      <c r="I49" s="73">
        <v>5</v>
      </c>
      <c r="J49" s="21">
        <f t="shared" si="5"/>
        <v>1</v>
      </c>
      <c r="K49" s="34">
        <f t="shared" si="5"/>
        <v>1</v>
      </c>
      <c r="L49" s="161">
        <f t="shared" si="2"/>
        <v>0.2</v>
      </c>
      <c r="M49" s="35">
        <f t="shared" si="3"/>
        <v>4.662004662004662E-3</v>
      </c>
      <c r="N49" s="162">
        <v>2</v>
      </c>
    </row>
    <row r="50" spans="1:14" ht="14.25" x14ac:dyDescent="0.15">
      <c r="A50" s="179" t="s">
        <v>175</v>
      </c>
      <c r="B50" s="22">
        <v>21</v>
      </c>
      <c r="C50" s="73">
        <v>27</v>
      </c>
      <c r="D50" s="22">
        <v>22</v>
      </c>
      <c r="E50" s="73">
        <v>28</v>
      </c>
      <c r="F50" s="77">
        <f t="shared" si="6"/>
        <v>-1</v>
      </c>
      <c r="G50" s="33">
        <f t="shared" si="6"/>
        <v>-1</v>
      </c>
      <c r="H50" s="185">
        <v>16</v>
      </c>
      <c r="I50" s="73">
        <v>22</v>
      </c>
      <c r="J50" s="21">
        <f t="shared" si="5"/>
        <v>5</v>
      </c>
      <c r="K50" s="34">
        <f t="shared" si="5"/>
        <v>5</v>
      </c>
      <c r="L50" s="161">
        <f t="shared" si="2"/>
        <v>0.22727272727272727</v>
      </c>
      <c r="M50" s="35">
        <f t="shared" si="3"/>
        <v>2.097902097902098E-2</v>
      </c>
      <c r="N50" s="162">
        <v>4</v>
      </c>
    </row>
    <row r="51" spans="1:14" ht="14.25" x14ac:dyDescent="0.15">
      <c r="A51" s="179" t="s">
        <v>176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/>
      <c r="I51" s="73"/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14" ht="14.25" x14ac:dyDescent="0.15">
      <c r="A52" s="176" t="s">
        <v>177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7.77000777000777E-4</v>
      </c>
      <c r="N52" s="162">
        <v>1</v>
      </c>
    </row>
    <row r="53" spans="1:14" ht="14.25" x14ac:dyDescent="0.15">
      <c r="A53" s="179" t="s">
        <v>71</v>
      </c>
      <c r="B53" s="22">
        <v>1</v>
      </c>
      <c r="C53" s="73">
        <v>1</v>
      </c>
      <c r="D53" s="22">
        <v>1</v>
      </c>
      <c r="E53" s="73">
        <v>1</v>
      </c>
      <c r="F53" s="77">
        <f t="shared" si="6"/>
        <v>0</v>
      </c>
      <c r="G53" s="33">
        <f t="shared" si="6"/>
        <v>0</v>
      </c>
      <c r="H53" s="186">
        <v>1</v>
      </c>
      <c r="I53" s="73">
        <v>1</v>
      </c>
      <c r="J53" s="21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7.77000777000777E-4</v>
      </c>
      <c r="N53" s="162">
        <v>5</v>
      </c>
    </row>
    <row r="54" spans="1:14" ht="14.25" x14ac:dyDescent="0.15">
      <c r="A54" s="179" t="s">
        <v>178</v>
      </c>
      <c r="B54" s="22">
        <v>119</v>
      </c>
      <c r="C54" s="73">
        <v>125</v>
      </c>
      <c r="D54" s="22">
        <v>111</v>
      </c>
      <c r="E54" s="73">
        <v>117</v>
      </c>
      <c r="F54" s="77">
        <f t="shared" si="6"/>
        <v>8</v>
      </c>
      <c r="G54" s="33">
        <f t="shared" si="6"/>
        <v>8</v>
      </c>
      <c r="H54" s="186">
        <v>119</v>
      </c>
      <c r="I54" s="73">
        <v>125</v>
      </c>
      <c r="J54" s="21">
        <f t="shared" si="5"/>
        <v>0</v>
      </c>
      <c r="K54" s="34">
        <f t="shared" si="5"/>
        <v>0</v>
      </c>
      <c r="L54" s="161">
        <f t="shared" si="2"/>
        <v>0</v>
      </c>
      <c r="M54" s="35">
        <f t="shared" si="3"/>
        <v>9.7125097125097121E-2</v>
      </c>
      <c r="N54" s="187">
        <v>1</v>
      </c>
    </row>
    <row r="55" spans="1:14" ht="15" thickBot="1" x14ac:dyDescent="0.2">
      <c r="A55" s="188" t="s">
        <v>88</v>
      </c>
      <c r="B55" s="42">
        <v>1</v>
      </c>
      <c r="C55" s="189">
        <v>1</v>
      </c>
      <c r="D55" s="42">
        <v>1</v>
      </c>
      <c r="E55" s="189">
        <v>1</v>
      </c>
      <c r="F55" s="77">
        <f t="shared" si="6"/>
        <v>0</v>
      </c>
      <c r="G55" s="33">
        <f t="shared" si="6"/>
        <v>0</v>
      </c>
      <c r="H55" s="190">
        <v>1</v>
      </c>
      <c r="I55" s="189">
        <v>3</v>
      </c>
      <c r="J55" s="42">
        <f t="shared" si="5"/>
        <v>0</v>
      </c>
      <c r="K55" s="38">
        <f t="shared" si="5"/>
        <v>-2</v>
      </c>
      <c r="L55" s="191">
        <f t="shared" si="2"/>
        <v>-0.66666666666666663</v>
      </c>
      <c r="M55" s="39">
        <f t="shared" si="3"/>
        <v>7.77000777000777E-4</v>
      </c>
      <c r="N55" s="192">
        <v>0</v>
      </c>
    </row>
    <row r="56" spans="1:14" ht="15" thickBot="1" x14ac:dyDescent="0.2">
      <c r="A56" s="193" t="s">
        <v>53</v>
      </c>
      <c r="B56" s="43">
        <f>SUM(B5:B55)</f>
        <v>1054</v>
      </c>
      <c r="C56" s="75">
        <f>SUM(C5:C55)</f>
        <v>1287</v>
      </c>
      <c r="D56" s="43">
        <f>SUM(D5:D55)</f>
        <v>1031</v>
      </c>
      <c r="E56" s="75">
        <f>SUM(E5:E55)</f>
        <v>1263</v>
      </c>
      <c r="F56" s="44">
        <f t="shared" si="6"/>
        <v>23</v>
      </c>
      <c r="G56" s="146">
        <f t="shared" si="6"/>
        <v>24</v>
      </c>
      <c r="H56" s="43">
        <f>SUM(H5:H55)</f>
        <v>1040</v>
      </c>
      <c r="I56" s="75">
        <f>SUM(I5:I55)</f>
        <v>1270</v>
      </c>
      <c r="J56" s="44">
        <f t="shared" si="5"/>
        <v>14</v>
      </c>
      <c r="K56" s="45">
        <f t="shared" si="5"/>
        <v>17</v>
      </c>
      <c r="L56" s="194">
        <f t="shared" si="2"/>
        <v>1.3385826771653543E-2</v>
      </c>
      <c r="M56" s="195">
        <f t="shared" si="3"/>
        <v>1</v>
      </c>
      <c r="N56" s="7"/>
    </row>
    <row r="58" spans="1:14" x14ac:dyDescent="0.15">
      <c r="C58">
        <f>SUBTOTAL(9,C5:C54)</f>
        <v>1286</v>
      </c>
    </row>
  </sheetData>
  <mergeCells count="15">
    <mergeCell ref="AA3:AB3"/>
    <mergeCell ref="AC3:AD3"/>
    <mergeCell ref="AE3:AF3"/>
    <mergeCell ref="P3:P4"/>
    <mergeCell ref="Q3:R3"/>
    <mergeCell ref="S3:T3"/>
    <mergeCell ref="U3:V3"/>
    <mergeCell ref="W3:X3"/>
    <mergeCell ref="Y3:Z3"/>
    <mergeCell ref="I2:M2"/>
    <mergeCell ref="B3:C3"/>
    <mergeCell ref="D3:E3"/>
    <mergeCell ref="F3:G3"/>
    <mergeCell ref="H3:I3"/>
    <mergeCell ref="J3:K3"/>
  </mergeCells>
  <phoneticPr fontId="15"/>
  <pageMargins left="0.7" right="0.7" top="0.75" bottom="0.75" header="0.3" footer="0.3"/>
  <pageSetup paperSize="9" scale="93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EFD6A-3123-4081-BDD0-0BE2EF050D43}">
  <sheetPr>
    <pageSetUpPr fitToPage="1"/>
  </sheetPr>
  <dimension ref="A2:AF58"/>
  <sheetViews>
    <sheetView workbookViewId="0"/>
  </sheetViews>
  <sheetFormatPr defaultRowHeight="13.5" x14ac:dyDescent="0.15"/>
  <cols>
    <col min="1" max="1" width="12.25" bestFit="1" customWidth="1"/>
    <col min="2" max="2" width="6.25" customWidth="1"/>
    <col min="3" max="3" width="6.125" customWidth="1"/>
    <col min="4" max="4" width="6.375" customWidth="1"/>
    <col min="5" max="5" width="6.5" customWidth="1"/>
    <col min="6" max="6" width="6.375" customWidth="1"/>
    <col min="7" max="7" width="5.625" customWidth="1"/>
    <col min="8" max="8" width="6.375" customWidth="1"/>
    <col min="9" max="9" width="6.625" customWidth="1"/>
    <col min="10" max="11" width="5.625" customWidth="1"/>
    <col min="12" max="12" width="8.25" customWidth="1"/>
    <col min="13" max="13" width="6.875" customWidth="1"/>
    <col min="14" max="14" width="5.625" customWidth="1"/>
    <col min="15" max="15" width="6" customWidth="1"/>
    <col min="16" max="16" width="5.25" customWidth="1"/>
    <col min="17" max="28" width="5.375" customWidth="1"/>
    <col min="29" max="29" width="6.125" customWidth="1"/>
    <col min="30" max="32" width="5.375" customWidth="1"/>
  </cols>
  <sheetData>
    <row r="2" spans="1:32" ht="15" thickBot="1" x14ac:dyDescent="0.2">
      <c r="A2" s="127"/>
      <c r="B2" s="1"/>
      <c r="C2" s="1"/>
      <c r="D2" s="1"/>
      <c r="G2" s="1"/>
      <c r="I2" s="375" t="s">
        <v>128</v>
      </c>
      <c r="J2" s="375"/>
      <c r="K2" s="375"/>
      <c r="L2" s="375"/>
      <c r="M2" s="375"/>
    </row>
    <row r="3" spans="1:32" ht="14.25" x14ac:dyDescent="0.15">
      <c r="A3" s="149"/>
      <c r="B3" s="373">
        <v>44652</v>
      </c>
      <c r="C3" s="374"/>
      <c r="D3" s="373">
        <v>44621</v>
      </c>
      <c r="E3" s="374"/>
      <c r="F3" s="345" t="s">
        <v>3</v>
      </c>
      <c r="G3" s="346"/>
      <c r="H3" s="373">
        <v>44287</v>
      </c>
      <c r="I3" s="374"/>
      <c r="J3" s="345" t="s">
        <v>4</v>
      </c>
      <c r="K3" s="347"/>
      <c r="L3" s="65" t="s">
        <v>5</v>
      </c>
      <c r="M3" s="23" t="s">
        <v>6</v>
      </c>
      <c r="N3" s="8"/>
      <c r="P3" s="348" t="s">
        <v>114</v>
      </c>
      <c r="Q3" s="335" t="s">
        <v>8</v>
      </c>
      <c r="R3" s="335"/>
      <c r="S3" s="336" t="s">
        <v>9</v>
      </c>
      <c r="T3" s="337"/>
      <c r="U3" s="338" t="s">
        <v>10</v>
      </c>
      <c r="V3" s="339"/>
      <c r="W3" s="336" t="s">
        <v>11</v>
      </c>
      <c r="X3" s="337"/>
      <c r="Y3" s="350" t="s">
        <v>12</v>
      </c>
      <c r="Z3" s="337"/>
      <c r="AA3" s="336" t="s">
        <v>13</v>
      </c>
      <c r="AB3" s="351"/>
      <c r="AC3" s="352" t="s">
        <v>14</v>
      </c>
      <c r="AD3" s="353"/>
      <c r="AE3" s="354" t="s">
        <v>15</v>
      </c>
      <c r="AF3" s="356"/>
    </row>
    <row r="4" spans="1:32" ht="15" thickBot="1" x14ac:dyDescent="0.2">
      <c r="A4" s="150" t="s">
        <v>6</v>
      </c>
      <c r="B4" s="19" t="s">
        <v>16</v>
      </c>
      <c r="C4" s="91" t="s">
        <v>17</v>
      </c>
      <c r="D4" s="19" t="s">
        <v>16</v>
      </c>
      <c r="E4" s="91" t="s">
        <v>17</v>
      </c>
      <c r="F4" s="24" t="s">
        <v>16</v>
      </c>
      <c r="G4" s="89" t="s">
        <v>17</v>
      </c>
      <c r="H4" s="24" t="s">
        <v>16</v>
      </c>
      <c r="I4" s="151" t="s">
        <v>17</v>
      </c>
      <c r="J4" s="24" t="s">
        <v>16</v>
      </c>
      <c r="K4" s="90" t="s">
        <v>17</v>
      </c>
      <c r="L4" s="66" t="s">
        <v>18</v>
      </c>
      <c r="M4" s="25" t="s">
        <v>19</v>
      </c>
      <c r="N4" s="152" t="s">
        <v>2</v>
      </c>
      <c r="P4" s="349"/>
      <c r="Q4" s="52" t="s">
        <v>21</v>
      </c>
      <c r="R4" s="153" t="s">
        <v>17</v>
      </c>
      <c r="S4" s="53" t="s">
        <v>21</v>
      </c>
      <c r="T4" s="154" t="s">
        <v>17</v>
      </c>
      <c r="U4" s="52" t="s">
        <v>21</v>
      </c>
      <c r="V4" s="153" t="s">
        <v>17</v>
      </c>
      <c r="W4" s="53" t="s">
        <v>21</v>
      </c>
      <c r="X4" s="154" t="s">
        <v>17</v>
      </c>
      <c r="Y4" s="52" t="s">
        <v>21</v>
      </c>
      <c r="Z4" s="153" t="s">
        <v>17</v>
      </c>
      <c r="AA4" s="53" t="s">
        <v>21</v>
      </c>
      <c r="AB4" s="155" t="s">
        <v>17</v>
      </c>
      <c r="AC4" s="156" t="s">
        <v>21</v>
      </c>
      <c r="AD4" s="157" t="s">
        <v>17</v>
      </c>
      <c r="AE4" s="158" t="s">
        <v>22</v>
      </c>
      <c r="AF4" s="159" t="s">
        <v>23</v>
      </c>
    </row>
    <row r="5" spans="1:32" ht="14.25" x14ac:dyDescent="0.15">
      <c r="A5" s="160" t="s">
        <v>134</v>
      </c>
      <c r="B5" s="125">
        <v>1</v>
      </c>
      <c r="C5" s="76">
        <v>1</v>
      </c>
      <c r="D5" s="125">
        <v>1</v>
      </c>
      <c r="E5" s="76">
        <v>1</v>
      </c>
      <c r="F5" s="20">
        <f t="shared" ref="F5:G34" si="0">B5-D5</f>
        <v>0</v>
      </c>
      <c r="G5" s="26">
        <f t="shared" si="0"/>
        <v>0</v>
      </c>
      <c r="H5" s="125"/>
      <c r="I5" s="76"/>
      <c r="J5" s="27">
        <f t="shared" ref="J5:K18" si="1">B5-H5</f>
        <v>1</v>
      </c>
      <c r="K5" s="28">
        <f t="shared" si="1"/>
        <v>1</v>
      </c>
      <c r="L5" s="161">
        <f t="shared" ref="L5:L56" si="2">IF(ISERROR(K5/I5),0,K5/I5)</f>
        <v>0</v>
      </c>
      <c r="M5" s="29">
        <f t="shared" ref="M5:M56" si="3">C5/$C$56</f>
        <v>7.9176563737133805E-4</v>
      </c>
      <c r="N5" s="162">
        <v>1</v>
      </c>
      <c r="P5" s="148" t="s">
        <v>25</v>
      </c>
      <c r="Q5" s="163">
        <v>21</v>
      </c>
      <c r="R5" s="163">
        <v>1017</v>
      </c>
      <c r="S5" s="164">
        <v>7</v>
      </c>
      <c r="T5" s="164">
        <v>14</v>
      </c>
      <c r="U5" s="163">
        <v>1</v>
      </c>
      <c r="V5" s="163">
        <v>1</v>
      </c>
      <c r="W5" s="164">
        <v>3</v>
      </c>
      <c r="X5" s="164">
        <v>32</v>
      </c>
      <c r="Y5" s="163">
        <v>5</v>
      </c>
      <c r="Z5" s="165">
        <v>194</v>
      </c>
      <c r="AA5" s="164">
        <v>2</v>
      </c>
      <c r="AB5" s="166">
        <v>4</v>
      </c>
      <c r="AC5" s="167">
        <f>Q5+S5+U5+W5+Y5+AA5</f>
        <v>39</v>
      </c>
      <c r="AD5" s="168">
        <f>R5+T5+V5+X5+Z5+AB5+C55</f>
        <v>1263</v>
      </c>
      <c r="AE5" s="169">
        <v>610</v>
      </c>
      <c r="AF5" s="170">
        <v>653</v>
      </c>
    </row>
    <row r="6" spans="1:32" ht="15" thickBot="1" x14ac:dyDescent="0.2">
      <c r="A6" s="171" t="s">
        <v>135</v>
      </c>
      <c r="B6" s="126">
        <v>1</v>
      </c>
      <c r="C6" s="74">
        <v>2</v>
      </c>
      <c r="D6" s="126">
        <v>1</v>
      </c>
      <c r="E6" s="74">
        <v>2</v>
      </c>
      <c r="F6" s="21">
        <f t="shared" si="0"/>
        <v>0</v>
      </c>
      <c r="G6" s="30">
        <f t="shared" si="0"/>
        <v>0</v>
      </c>
      <c r="H6" s="126">
        <v>1</v>
      </c>
      <c r="I6" s="74">
        <v>2</v>
      </c>
      <c r="J6" s="21">
        <f t="shared" si="1"/>
        <v>0</v>
      </c>
      <c r="K6" s="31">
        <f t="shared" si="1"/>
        <v>0</v>
      </c>
      <c r="L6" s="161">
        <f t="shared" si="2"/>
        <v>0</v>
      </c>
      <c r="M6" s="32">
        <f t="shared" si="3"/>
        <v>1.5835312747426761E-3</v>
      </c>
      <c r="N6" s="162">
        <v>5</v>
      </c>
      <c r="P6" s="172" t="s">
        <v>19</v>
      </c>
      <c r="Q6" s="59">
        <f>Q5/AC5</f>
        <v>0.53846153846153844</v>
      </c>
      <c r="R6" s="59">
        <f>R5/AD5</f>
        <v>0.80522565320665085</v>
      </c>
      <c r="S6" s="60">
        <f>S5/AC5</f>
        <v>0.17948717948717949</v>
      </c>
      <c r="T6" s="60">
        <f>T5/AD5</f>
        <v>1.1084718923198733E-2</v>
      </c>
      <c r="U6" s="59">
        <f>U5/AC5</f>
        <v>2.564102564102564E-2</v>
      </c>
      <c r="V6" s="59">
        <f>V5/AD5</f>
        <v>7.9176563737133805E-4</v>
      </c>
      <c r="W6" s="60">
        <f>W5/AC5</f>
        <v>7.6923076923076927E-2</v>
      </c>
      <c r="X6" s="60">
        <f>X5/AD5</f>
        <v>2.5336500395882817E-2</v>
      </c>
      <c r="Y6" s="59">
        <f>Y5/AC5</f>
        <v>0.12820512820512819</v>
      </c>
      <c r="Z6" s="59">
        <f>Z5/AD5</f>
        <v>0.15360253365003959</v>
      </c>
      <c r="AA6" s="60">
        <f>AA5/AC5</f>
        <v>5.128205128205128E-2</v>
      </c>
      <c r="AB6" s="173">
        <f>AB5/AD5</f>
        <v>3.1670625494853522E-3</v>
      </c>
      <c r="AC6" s="174">
        <f>Q6+S6+U6+W6+Y6+AA6</f>
        <v>1</v>
      </c>
      <c r="AD6" s="175">
        <f>R6+T6+V6+X6+Z6+AB6</f>
        <v>0.99920823436262884</v>
      </c>
      <c r="AE6" s="63">
        <f>AE5/AD5</f>
        <v>0.48297703879651621</v>
      </c>
      <c r="AF6" s="64">
        <f>AF5/AD5</f>
        <v>0.51702296120348379</v>
      </c>
    </row>
    <row r="7" spans="1:32" ht="14.25" x14ac:dyDescent="0.15">
      <c r="A7" s="176" t="s">
        <v>84</v>
      </c>
      <c r="B7" s="93">
        <v>3</v>
      </c>
      <c r="C7" s="73">
        <v>3</v>
      </c>
      <c r="D7" s="93">
        <v>3</v>
      </c>
      <c r="E7" s="73">
        <v>3</v>
      </c>
      <c r="F7" s="22">
        <f t="shared" si="0"/>
        <v>0</v>
      </c>
      <c r="G7" s="33">
        <f t="shared" si="0"/>
        <v>0</v>
      </c>
      <c r="H7" s="93">
        <v>3</v>
      </c>
      <c r="I7" s="73">
        <v>3</v>
      </c>
      <c r="J7" s="22">
        <f t="shared" si="1"/>
        <v>0</v>
      </c>
      <c r="K7" s="34">
        <f t="shared" si="1"/>
        <v>0</v>
      </c>
      <c r="L7" s="161">
        <f t="shared" si="2"/>
        <v>0</v>
      </c>
      <c r="M7" s="35">
        <f t="shared" si="3"/>
        <v>2.3752969121140144E-3</v>
      </c>
      <c r="N7" s="162">
        <v>6</v>
      </c>
      <c r="P7" s="127"/>
      <c r="Q7" s="177"/>
      <c r="R7" s="178" t="s">
        <v>123</v>
      </c>
    </row>
    <row r="8" spans="1:32" ht="14.25" x14ac:dyDescent="0.15">
      <c r="A8" s="179" t="s">
        <v>137</v>
      </c>
      <c r="B8" s="93">
        <v>2</v>
      </c>
      <c r="C8" s="73">
        <v>2</v>
      </c>
      <c r="D8" s="93">
        <v>2</v>
      </c>
      <c r="E8" s="73">
        <v>2</v>
      </c>
      <c r="F8" s="22">
        <f t="shared" si="0"/>
        <v>0</v>
      </c>
      <c r="G8" s="33">
        <f t="shared" si="0"/>
        <v>0</v>
      </c>
      <c r="H8" s="93">
        <v>2</v>
      </c>
      <c r="I8" s="73">
        <v>2</v>
      </c>
      <c r="J8" s="22">
        <f t="shared" si="1"/>
        <v>0</v>
      </c>
      <c r="K8" s="34">
        <f t="shared" si="1"/>
        <v>0</v>
      </c>
      <c r="L8" s="161">
        <f t="shared" si="2"/>
        <v>0</v>
      </c>
      <c r="M8" s="35">
        <f t="shared" si="3"/>
        <v>1.5835312747426761E-3</v>
      </c>
      <c r="N8" s="162">
        <v>2</v>
      </c>
      <c r="Q8" s="177"/>
      <c r="R8" s="178" t="s">
        <v>116</v>
      </c>
    </row>
    <row r="9" spans="1:32" ht="14.25" x14ac:dyDescent="0.15">
      <c r="A9" s="179" t="s">
        <v>138</v>
      </c>
      <c r="B9" s="93">
        <v>104</v>
      </c>
      <c r="C9" s="73">
        <v>186</v>
      </c>
      <c r="D9" s="93">
        <v>104</v>
      </c>
      <c r="E9" s="73">
        <v>181</v>
      </c>
      <c r="F9" s="22">
        <f t="shared" si="0"/>
        <v>0</v>
      </c>
      <c r="G9" s="33">
        <f t="shared" si="0"/>
        <v>5</v>
      </c>
      <c r="H9" s="93">
        <v>101</v>
      </c>
      <c r="I9" s="73">
        <v>187</v>
      </c>
      <c r="J9" s="22">
        <f t="shared" si="1"/>
        <v>3</v>
      </c>
      <c r="K9" s="34">
        <f t="shared" si="1"/>
        <v>-1</v>
      </c>
      <c r="L9" s="161">
        <f t="shared" si="2"/>
        <v>-5.3475935828877002E-3</v>
      </c>
      <c r="M9" s="35">
        <f t="shared" si="3"/>
        <v>0.14726840855106887</v>
      </c>
      <c r="N9" s="162">
        <v>5</v>
      </c>
      <c r="P9" s="127"/>
      <c r="Q9" s="177"/>
    </row>
    <row r="10" spans="1:32" ht="14.25" x14ac:dyDescent="0.15">
      <c r="A10" s="179" t="s">
        <v>139</v>
      </c>
      <c r="B10" s="22">
        <v>2</v>
      </c>
      <c r="C10" s="73">
        <v>2</v>
      </c>
      <c r="D10" s="22">
        <v>1</v>
      </c>
      <c r="E10" s="73">
        <v>1</v>
      </c>
      <c r="F10" s="22">
        <f t="shared" si="0"/>
        <v>1</v>
      </c>
      <c r="G10" s="33">
        <f t="shared" si="0"/>
        <v>1</v>
      </c>
      <c r="H10" s="22"/>
      <c r="I10" s="73"/>
      <c r="J10" s="22">
        <f t="shared" si="1"/>
        <v>2</v>
      </c>
      <c r="K10" s="34">
        <f t="shared" si="1"/>
        <v>2</v>
      </c>
      <c r="L10" s="161">
        <f t="shared" si="2"/>
        <v>0</v>
      </c>
      <c r="M10" s="35">
        <f t="shared" si="3"/>
        <v>1.5835312747426761E-3</v>
      </c>
      <c r="N10" s="162">
        <v>1</v>
      </c>
    </row>
    <row r="11" spans="1:32" ht="14.25" x14ac:dyDescent="0.15">
      <c r="A11" s="180" t="s">
        <v>140</v>
      </c>
      <c r="B11" s="93">
        <v>9</v>
      </c>
      <c r="C11" s="73">
        <v>19</v>
      </c>
      <c r="D11" s="93">
        <v>9</v>
      </c>
      <c r="E11" s="73">
        <v>19</v>
      </c>
      <c r="F11" s="22">
        <f t="shared" si="0"/>
        <v>0</v>
      </c>
      <c r="G11" s="33">
        <f t="shared" si="0"/>
        <v>0</v>
      </c>
      <c r="H11" s="93">
        <v>11</v>
      </c>
      <c r="I11" s="73">
        <v>21</v>
      </c>
      <c r="J11" s="22">
        <f t="shared" si="1"/>
        <v>-2</v>
      </c>
      <c r="K11" s="34">
        <f t="shared" si="1"/>
        <v>-2</v>
      </c>
      <c r="L11" s="161">
        <f t="shared" si="2"/>
        <v>-9.5238095238095233E-2</v>
      </c>
      <c r="M11" s="35">
        <f t="shared" si="3"/>
        <v>1.5043547110055424E-2</v>
      </c>
      <c r="N11" s="162">
        <v>1</v>
      </c>
    </row>
    <row r="12" spans="1:32" ht="14.25" x14ac:dyDescent="0.15">
      <c r="A12" s="179" t="s">
        <v>141</v>
      </c>
      <c r="B12" s="93">
        <v>1</v>
      </c>
      <c r="C12" s="73">
        <v>1</v>
      </c>
      <c r="D12" s="93"/>
      <c r="E12" s="73"/>
      <c r="F12" s="22">
        <f t="shared" si="0"/>
        <v>1</v>
      </c>
      <c r="G12" s="33">
        <f t="shared" si="0"/>
        <v>1</v>
      </c>
      <c r="H12" s="93"/>
      <c r="I12" s="73"/>
      <c r="J12" s="22">
        <f t="shared" si="1"/>
        <v>1</v>
      </c>
      <c r="K12" s="34">
        <f t="shared" si="1"/>
        <v>1</v>
      </c>
      <c r="L12" s="161">
        <f t="shared" si="2"/>
        <v>0</v>
      </c>
      <c r="M12" s="35">
        <f t="shared" si="3"/>
        <v>7.9176563737133805E-4</v>
      </c>
      <c r="N12" s="162">
        <v>1</v>
      </c>
    </row>
    <row r="13" spans="1:32" ht="14.25" x14ac:dyDescent="0.15">
      <c r="A13" s="179" t="s">
        <v>142</v>
      </c>
      <c r="B13" s="22">
        <v>1</v>
      </c>
      <c r="C13" s="73">
        <v>3</v>
      </c>
      <c r="D13" s="22">
        <v>1</v>
      </c>
      <c r="E13" s="73">
        <v>3</v>
      </c>
      <c r="F13" s="22">
        <f t="shared" si="0"/>
        <v>0</v>
      </c>
      <c r="G13" s="36">
        <f t="shared" si="0"/>
        <v>0</v>
      </c>
      <c r="H13" s="22">
        <v>1</v>
      </c>
      <c r="I13" s="73">
        <v>1</v>
      </c>
      <c r="J13" s="22">
        <f t="shared" si="1"/>
        <v>0</v>
      </c>
      <c r="K13" s="34">
        <f t="shared" si="1"/>
        <v>2</v>
      </c>
      <c r="L13" s="161">
        <f t="shared" si="2"/>
        <v>2</v>
      </c>
      <c r="M13" s="35">
        <f t="shared" si="3"/>
        <v>2.3752969121140144E-3</v>
      </c>
      <c r="N13" s="162">
        <v>4</v>
      </c>
    </row>
    <row r="14" spans="1:32" ht="14.25" x14ac:dyDescent="0.15">
      <c r="A14" s="179" t="s">
        <v>143</v>
      </c>
      <c r="B14" s="22">
        <v>2</v>
      </c>
      <c r="C14" s="73">
        <v>4</v>
      </c>
      <c r="D14" s="22">
        <v>2</v>
      </c>
      <c r="E14" s="73">
        <v>4</v>
      </c>
      <c r="F14" s="22">
        <f t="shared" si="0"/>
        <v>0</v>
      </c>
      <c r="G14" s="33">
        <f t="shared" si="0"/>
        <v>0</v>
      </c>
      <c r="H14" s="22">
        <v>1</v>
      </c>
      <c r="I14" s="73">
        <v>2</v>
      </c>
      <c r="J14" s="22">
        <f t="shared" si="1"/>
        <v>1</v>
      </c>
      <c r="K14" s="34">
        <f t="shared" si="1"/>
        <v>2</v>
      </c>
      <c r="L14" s="161">
        <f t="shared" si="2"/>
        <v>1</v>
      </c>
      <c r="M14" s="35">
        <f t="shared" si="3"/>
        <v>3.1670625494853522E-3</v>
      </c>
      <c r="N14" s="162">
        <v>1</v>
      </c>
    </row>
    <row r="15" spans="1:32" ht="14.25" x14ac:dyDescent="0.15">
      <c r="A15" s="179" t="s">
        <v>144</v>
      </c>
      <c r="B15" s="93">
        <v>183</v>
      </c>
      <c r="C15" s="73">
        <v>225</v>
      </c>
      <c r="D15" s="93">
        <v>175</v>
      </c>
      <c r="E15" s="73">
        <v>216</v>
      </c>
      <c r="F15" s="22">
        <f t="shared" si="0"/>
        <v>8</v>
      </c>
      <c r="G15" s="33">
        <f t="shared" si="0"/>
        <v>9</v>
      </c>
      <c r="H15" s="93">
        <v>177</v>
      </c>
      <c r="I15" s="73">
        <v>219</v>
      </c>
      <c r="J15" s="22">
        <f t="shared" si="1"/>
        <v>6</v>
      </c>
      <c r="K15" s="34">
        <f t="shared" si="1"/>
        <v>6</v>
      </c>
      <c r="L15" s="161">
        <f t="shared" si="2"/>
        <v>2.7397260273972601E-2</v>
      </c>
      <c r="M15" s="35">
        <f t="shared" si="3"/>
        <v>0.17814726840855108</v>
      </c>
      <c r="N15" s="162">
        <v>1</v>
      </c>
    </row>
    <row r="16" spans="1:32" ht="14.25" x14ac:dyDescent="0.15">
      <c r="A16" s="179" t="s">
        <v>73</v>
      </c>
      <c r="B16" s="93">
        <v>124</v>
      </c>
      <c r="C16" s="73">
        <v>128</v>
      </c>
      <c r="D16" s="93">
        <v>125</v>
      </c>
      <c r="E16" s="73">
        <v>128</v>
      </c>
      <c r="F16" s="22">
        <f t="shared" si="0"/>
        <v>-1</v>
      </c>
      <c r="G16" s="33">
        <f t="shared" si="0"/>
        <v>0</v>
      </c>
      <c r="H16" s="93">
        <v>130</v>
      </c>
      <c r="I16" s="73">
        <v>133</v>
      </c>
      <c r="J16" s="22">
        <f t="shared" si="1"/>
        <v>-6</v>
      </c>
      <c r="K16" s="34">
        <f t="shared" si="1"/>
        <v>-5</v>
      </c>
      <c r="L16" s="161">
        <f t="shared" si="2"/>
        <v>-3.7593984962406013E-2</v>
      </c>
      <c r="M16" s="35">
        <f t="shared" si="3"/>
        <v>0.10134600158353127</v>
      </c>
      <c r="N16" s="162">
        <v>1</v>
      </c>
    </row>
    <row r="17" spans="1:14" ht="14.25" x14ac:dyDescent="0.15">
      <c r="A17" s="179" t="s">
        <v>145</v>
      </c>
      <c r="B17" s="93"/>
      <c r="C17" s="73"/>
      <c r="D17" s="93"/>
      <c r="E17" s="73"/>
      <c r="F17" s="22">
        <f t="shared" si="0"/>
        <v>0</v>
      </c>
      <c r="G17" s="33">
        <f t="shared" si="0"/>
        <v>0</v>
      </c>
      <c r="H17" s="93"/>
      <c r="I17" s="73"/>
      <c r="J17" s="22">
        <f t="shared" si="1"/>
        <v>0</v>
      </c>
      <c r="K17" s="34">
        <f t="shared" si="1"/>
        <v>0</v>
      </c>
      <c r="L17" s="161">
        <f t="shared" si="2"/>
        <v>0</v>
      </c>
      <c r="M17" s="35">
        <f t="shared" si="3"/>
        <v>0</v>
      </c>
      <c r="N17" s="162">
        <v>5</v>
      </c>
    </row>
    <row r="18" spans="1:14" ht="14.25" x14ac:dyDescent="0.15">
      <c r="A18" s="181" t="s">
        <v>146</v>
      </c>
      <c r="B18" s="93">
        <v>1</v>
      </c>
      <c r="C18" s="73">
        <v>1</v>
      </c>
      <c r="D18" s="93">
        <v>1</v>
      </c>
      <c r="E18" s="73">
        <v>1</v>
      </c>
      <c r="F18" s="22">
        <f t="shared" si="0"/>
        <v>0</v>
      </c>
      <c r="G18" s="33">
        <f t="shared" si="0"/>
        <v>0</v>
      </c>
      <c r="H18" s="93">
        <v>1</v>
      </c>
      <c r="I18" s="73">
        <v>1</v>
      </c>
      <c r="J18" s="22">
        <f t="shared" si="1"/>
        <v>0</v>
      </c>
      <c r="K18" s="34">
        <f t="shared" si="1"/>
        <v>0</v>
      </c>
      <c r="L18" s="161">
        <f t="shared" si="2"/>
        <v>0</v>
      </c>
      <c r="M18" s="35">
        <f t="shared" si="3"/>
        <v>7.9176563737133805E-4</v>
      </c>
      <c r="N18" s="162">
        <v>2</v>
      </c>
    </row>
    <row r="19" spans="1:14" ht="14.25" x14ac:dyDescent="0.15">
      <c r="A19" s="179" t="s">
        <v>147</v>
      </c>
      <c r="B19" s="93">
        <v>2</v>
      </c>
      <c r="C19" s="109">
        <v>2</v>
      </c>
      <c r="D19" s="93">
        <v>2</v>
      </c>
      <c r="E19" s="109">
        <v>2</v>
      </c>
      <c r="F19" s="93">
        <f t="shared" si="0"/>
        <v>0</v>
      </c>
      <c r="G19" s="105">
        <f t="shared" si="0"/>
        <v>0</v>
      </c>
      <c r="H19" s="93">
        <v>2</v>
      </c>
      <c r="I19" s="109">
        <v>2</v>
      </c>
      <c r="J19" s="93">
        <v>0</v>
      </c>
      <c r="K19" s="106">
        <v>0</v>
      </c>
      <c r="L19" s="161">
        <f t="shared" si="2"/>
        <v>0</v>
      </c>
      <c r="M19" s="108">
        <f t="shared" si="3"/>
        <v>1.5835312747426761E-3</v>
      </c>
      <c r="N19" s="162">
        <v>2</v>
      </c>
    </row>
    <row r="20" spans="1:14" ht="14.25" x14ac:dyDescent="0.15">
      <c r="A20" s="179" t="s">
        <v>148</v>
      </c>
      <c r="B20" s="93"/>
      <c r="C20" s="73"/>
      <c r="D20" s="93">
        <v>1</v>
      </c>
      <c r="E20" s="73">
        <v>1</v>
      </c>
      <c r="F20" s="22">
        <f t="shared" si="0"/>
        <v>-1</v>
      </c>
      <c r="G20" s="33">
        <f t="shared" si="0"/>
        <v>-1</v>
      </c>
      <c r="H20" s="93">
        <v>1</v>
      </c>
      <c r="I20" s="73">
        <v>1</v>
      </c>
      <c r="J20" s="22">
        <f t="shared" ref="J20:K31" si="4">B20-H20</f>
        <v>-1</v>
      </c>
      <c r="K20" s="34">
        <f t="shared" si="4"/>
        <v>-1</v>
      </c>
      <c r="L20" s="161">
        <f t="shared" si="2"/>
        <v>-1</v>
      </c>
      <c r="M20" s="35">
        <f t="shared" si="3"/>
        <v>0</v>
      </c>
      <c r="N20" s="162">
        <v>2</v>
      </c>
    </row>
    <row r="21" spans="1:14" ht="14.25" x14ac:dyDescent="0.15">
      <c r="A21" s="179" t="s">
        <v>149</v>
      </c>
      <c r="B21" s="93">
        <v>1</v>
      </c>
      <c r="C21" s="73">
        <v>1</v>
      </c>
      <c r="D21" s="93">
        <v>1</v>
      </c>
      <c r="E21" s="73">
        <v>1</v>
      </c>
      <c r="F21" s="22">
        <f t="shared" si="0"/>
        <v>0</v>
      </c>
      <c r="G21" s="33">
        <f t="shared" si="0"/>
        <v>0</v>
      </c>
      <c r="H21" s="93">
        <v>1</v>
      </c>
      <c r="I21" s="73">
        <v>1</v>
      </c>
      <c r="J21" s="22">
        <f t="shared" si="4"/>
        <v>0</v>
      </c>
      <c r="K21" s="34">
        <f t="shared" si="4"/>
        <v>0</v>
      </c>
      <c r="L21" s="161">
        <f t="shared" si="2"/>
        <v>0</v>
      </c>
      <c r="M21" s="35">
        <f t="shared" si="3"/>
        <v>7.9176563737133805E-4</v>
      </c>
      <c r="N21" s="162">
        <v>3</v>
      </c>
    </row>
    <row r="22" spans="1:14" ht="14.25" x14ac:dyDescent="0.15">
      <c r="A22" s="179" t="s">
        <v>150</v>
      </c>
      <c r="B22" s="93">
        <v>7</v>
      </c>
      <c r="C22" s="73">
        <v>8</v>
      </c>
      <c r="D22" s="93">
        <v>7</v>
      </c>
      <c r="E22" s="73">
        <v>8</v>
      </c>
      <c r="F22" s="37">
        <f t="shared" si="0"/>
        <v>0</v>
      </c>
      <c r="G22" s="33">
        <f t="shared" si="0"/>
        <v>0</v>
      </c>
      <c r="H22" s="93">
        <v>7</v>
      </c>
      <c r="I22" s="73">
        <v>7</v>
      </c>
      <c r="J22" s="37">
        <f t="shared" si="4"/>
        <v>0</v>
      </c>
      <c r="K22" s="38">
        <f t="shared" si="4"/>
        <v>1</v>
      </c>
      <c r="L22" s="161">
        <f t="shared" si="2"/>
        <v>0.14285714285714285</v>
      </c>
      <c r="M22" s="39">
        <f t="shared" si="3"/>
        <v>6.3341250989707044E-3</v>
      </c>
      <c r="N22" s="162">
        <v>1</v>
      </c>
    </row>
    <row r="23" spans="1:14" ht="14.25" x14ac:dyDescent="0.15">
      <c r="A23" s="181" t="s">
        <v>151</v>
      </c>
      <c r="B23" s="22">
        <v>29</v>
      </c>
      <c r="C23" s="73">
        <v>29</v>
      </c>
      <c r="D23" s="22">
        <v>31</v>
      </c>
      <c r="E23" s="73">
        <v>31</v>
      </c>
      <c r="F23" s="37">
        <f t="shared" si="0"/>
        <v>-2</v>
      </c>
      <c r="G23" s="40">
        <f t="shared" si="0"/>
        <v>-2</v>
      </c>
      <c r="H23" s="22">
        <v>38</v>
      </c>
      <c r="I23" s="73">
        <v>38</v>
      </c>
      <c r="J23" s="37">
        <f t="shared" si="4"/>
        <v>-9</v>
      </c>
      <c r="K23" s="38">
        <f t="shared" si="4"/>
        <v>-9</v>
      </c>
      <c r="L23" s="161">
        <f t="shared" si="2"/>
        <v>-0.23684210526315788</v>
      </c>
      <c r="M23" s="39">
        <f t="shared" si="3"/>
        <v>2.2961203483768806E-2</v>
      </c>
      <c r="N23" s="162">
        <v>1</v>
      </c>
    </row>
    <row r="24" spans="1:14" ht="14.25" x14ac:dyDescent="0.15">
      <c r="A24" s="179" t="s">
        <v>152</v>
      </c>
      <c r="B24" s="22">
        <v>1</v>
      </c>
      <c r="C24" s="73">
        <v>1</v>
      </c>
      <c r="D24" s="22">
        <v>1</v>
      </c>
      <c r="E24" s="73">
        <v>1</v>
      </c>
      <c r="F24" s="22">
        <f t="shared" si="0"/>
        <v>0</v>
      </c>
      <c r="G24" s="33">
        <f t="shared" si="0"/>
        <v>0</v>
      </c>
      <c r="H24" s="22">
        <v>1</v>
      </c>
      <c r="I24" s="73">
        <v>1</v>
      </c>
      <c r="J24" s="22">
        <f t="shared" si="4"/>
        <v>0</v>
      </c>
      <c r="K24" s="34">
        <f t="shared" si="4"/>
        <v>0</v>
      </c>
      <c r="L24" s="161">
        <f t="shared" si="2"/>
        <v>0</v>
      </c>
      <c r="M24" s="35">
        <f t="shared" si="3"/>
        <v>7.9176563737133805E-4</v>
      </c>
      <c r="N24" s="162">
        <v>1</v>
      </c>
    </row>
    <row r="25" spans="1:14" ht="14.25" x14ac:dyDescent="0.15">
      <c r="A25" s="179" t="s">
        <v>153</v>
      </c>
      <c r="B25" s="93"/>
      <c r="C25" s="73"/>
      <c r="D25" s="93"/>
      <c r="E25" s="73"/>
      <c r="F25" s="22">
        <f t="shared" si="0"/>
        <v>0</v>
      </c>
      <c r="G25" s="33">
        <f t="shared" si="0"/>
        <v>0</v>
      </c>
      <c r="H25" s="93"/>
      <c r="I25" s="73"/>
      <c r="J25" s="22">
        <f t="shared" si="4"/>
        <v>0</v>
      </c>
      <c r="K25" s="34">
        <f t="shared" si="4"/>
        <v>0</v>
      </c>
      <c r="L25" s="161">
        <f t="shared" si="2"/>
        <v>0</v>
      </c>
      <c r="M25" s="35">
        <f t="shared" si="3"/>
        <v>0</v>
      </c>
      <c r="N25" s="162">
        <v>2</v>
      </c>
    </row>
    <row r="26" spans="1:14" ht="14.25" x14ac:dyDescent="0.15">
      <c r="A26" s="179" t="s">
        <v>68</v>
      </c>
      <c r="B26" s="93">
        <v>1</v>
      </c>
      <c r="C26" s="73">
        <v>1</v>
      </c>
      <c r="D26" s="93">
        <v>1</v>
      </c>
      <c r="E26" s="73">
        <v>1</v>
      </c>
      <c r="F26" s="22">
        <f t="shared" si="0"/>
        <v>0</v>
      </c>
      <c r="G26" s="33">
        <f t="shared" si="0"/>
        <v>0</v>
      </c>
      <c r="H26" s="93">
        <v>1</v>
      </c>
      <c r="I26" s="73">
        <v>1</v>
      </c>
      <c r="J26" s="22">
        <f t="shared" si="4"/>
        <v>0</v>
      </c>
      <c r="K26" s="34">
        <f t="shared" si="4"/>
        <v>0</v>
      </c>
      <c r="L26" s="161">
        <f t="shared" si="2"/>
        <v>0</v>
      </c>
      <c r="M26" s="35">
        <f t="shared" si="3"/>
        <v>7.9176563737133805E-4</v>
      </c>
      <c r="N26" s="162">
        <v>4</v>
      </c>
    </row>
    <row r="27" spans="1:14" ht="14.25" x14ac:dyDescent="0.15">
      <c r="A27" s="179" t="s">
        <v>154</v>
      </c>
      <c r="B27" s="22">
        <v>7</v>
      </c>
      <c r="C27" s="73">
        <v>7</v>
      </c>
      <c r="D27" s="22">
        <v>7</v>
      </c>
      <c r="E27" s="73">
        <v>7</v>
      </c>
      <c r="F27" s="22">
        <f t="shared" si="0"/>
        <v>0</v>
      </c>
      <c r="G27" s="33">
        <f t="shared" si="0"/>
        <v>0</v>
      </c>
      <c r="H27" s="22">
        <v>7</v>
      </c>
      <c r="I27" s="73">
        <v>7</v>
      </c>
      <c r="J27" s="22">
        <f t="shared" si="4"/>
        <v>0</v>
      </c>
      <c r="K27" s="34">
        <f t="shared" si="4"/>
        <v>0</v>
      </c>
      <c r="L27" s="161">
        <f t="shared" si="2"/>
        <v>0</v>
      </c>
      <c r="M27" s="35">
        <f t="shared" si="3"/>
        <v>5.5423594615993665E-3</v>
      </c>
      <c r="N27" s="162">
        <v>1</v>
      </c>
    </row>
    <row r="28" spans="1:14" ht="14.25" x14ac:dyDescent="0.15">
      <c r="A28" s="179" t="s">
        <v>155</v>
      </c>
      <c r="B28" s="93">
        <v>100</v>
      </c>
      <c r="C28" s="109">
        <v>110</v>
      </c>
      <c r="D28" s="93">
        <v>109</v>
      </c>
      <c r="E28" s="109">
        <v>120</v>
      </c>
      <c r="F28" s="93">
        <f t="shared" si="0"/>
        <v>-9</v>
      </c>
      <c r="G28" s="105">
        <f t="shared" si="0"/>
        <v>-10</v>
      </c>
      <c r="H28" s="93">
        <v>111</v>
      </c>
      <c r="I28" s="109">
        <v>119</v>
      </c>
      <c r="J28" s="93">
        <f t="shared" si="4"/>
        <v>-11</v>
      </c>
      <c r="K28" s="106">
        <f t="shared" si="4"/>
        <v>-9</v>
      </c>
      <c r="L28" s="161">
        <f t="shared" si="2"/>
        <v>-7.5630252100840331E-2</v>
      </c>
      <c r="M28" s="108">
        <f t="shared" si="3"/>
        <v>8.7094220110847193E-2</v>
      </c>
      <c r="N28" s="162">
        <v>1</v>
      </c>
    </row>
    <row r="29" spans="1:14" ht="14.25" x14ac:dyDescent="0.15">
      <c r="A29" s="179" t="s">
        <v>156</v>
      </c>
      <c r="B29" s="22">
        <v>5</v>
      </c>
      <c r="C29" s="73">
        <v>5</v>
      </c>
      <c r="D29" s="22">
        <v>5</v>
      </c>
      <c r="E29" s="73">
        <v>5</v>
      </c>
      <c r="F29" s="22">
        <f t="shared" si="0"/>
        <v>0</v>
      </c>
      <c r="G29" s="33">
        <f t="shared" si="0"/>
        <v>0</v>
      </c>
      <c r="H29" s="22">
        <v>6</v>
      </c>
      <c r="I29" s="73">
        <v>6</v>
      </c>
      <c r="J29" s="22">
        <f t="shared" si="4"/>
        <v>-1</v>
      </c>
      <c r="K29" s="34">
        <f t="shared" si="4"/>
        <v>-1</v>
      </c>
      <c r="L29" s="161">
        <f t="shared" si="2"/>
        <v>-0.16666666666666666</v>
      </c>
      <c r="M29" s="35">
        <f t="shared" si="3"/>
        <v>3.95882818685669E-3</v>
      </c>
      <c r="N29" s="162">
        <v>1</v>
      </c>
    </row>
    <row r="30" spans="1:14" ht="14.25" x14ac:dyDescent="0.15">
      <c r="A30" s="179" t="s">
        <v>179</v>
      </c>
      <c r="B30" s="22"/>
      <c r="C30" s="73"/>
      <c r="D30" s="22"/>
      <c r="E30" s="73"/>
      <c r="F30" s="22"/>
      <c r="G30" s="33"/>
      <c r="H30" s="22">
        <v>1</v>
      </c>
      <c r="I30" s="73">
        <v>1</v>
      </c>
      <c r="J30" s="22">
        <f t="shared" si="4"/>
        <v>-1</v>
      </c>
      <c r="K30" s="34">
        <f t="shared" si="4"/>
        <v>-1</v>
      </c>
      <c r="L30" s="161">
        <f t="shared" si="2"/>
        <v>-1</v>
      </c>
      <c r="M30" s="35">
        <f t="shared" si="3"/>
        <v>0</v>
      </c>
      <c r="N30" s="162">
        <v>3</v>
      </c>
    </row>
    <row r="31" spans="1:14" ht="14.25" x14ac:dyDescent="0.15">
      <c r="A31" s="179" t="s">
        <v>157</v>
      </c>
      <c r="B31" s="22"/>
      <c r="C31" s="73"/>
      <c r="D31" s="22">
        <v>3</v>
      </c>
      <c r="E31" s="73">
        <v>8</v>
      </c>
      <c r="F31" s="22">
        <f t="shared" si="0"/>
        <v>-3</v>
      </c>
      <c r="G31" s="33">
        <f t="shared" si="0"/>
        <v>-8</v>
      </c>
      <c r="H31" s="22"/>
      <c r="I31" s="73"/>
      <c r="J31" s="22">
        <f t="shared" si="4"/>
        <v>0</v>
      </c>
      <c r="K31" s="34">
        <f t="shared" si="4"/>
        <v>0</v>
      </c>
      <c r="L31" s="161">
        <f t="shared" si="2"/>
        <v>0</v>
      </c>
      <c r="M31" s="35">
        <f t="shared" si="3"/>
        <v>0</v>
      </c>
      <c r="N31" s="162">
        <v>5</v>
      </c>
    </row>
    <row r="32" spans="1:14" ht="14.25" x14ac:dyDescent="0.15">
      <c r="A32" s="179" t="s">
        <v>158</v>
      </c>
      <c r="B32" s="22"/>
      <c r="C32" s="73"/>
      <c r="D32" s="22"/>
      <c r="E32" s="73"/>
      <c r="F32" s="22">
        <f t="shared" si="0"/>
        <v>0</v>
      </c>
      <c r="G32" s="33">
        <f t="shared" si="0"/>
        <v>0</v>
      </c>
      <c r="H32" s="22"/>
      <c r="I32" s="73"/>
      <c r="J32" s="37">
        <v>0</v>
      </c>
      <c r="K32" s="38">
        <v>0</v>
      </c>
      <c r="L32" s="161">
        <f t="shared" si="2"/>
        <v>0</v>
      </c>
      <c r="M32" s="39">
        <f t="shared" si="3"/>
        <v>0</v>
      </c>
      <c r="N32" s="162">
        <v>1</v>
      </c>
    </row>
    <row r="33" spans="1:14" ht="14.25" x14ac:dyDescent="0.15">
      <c r="A33" s="179" t="s">
        <v>159</v>
      </c>
      <c r="B33" s="93">
        <v>4</v>
      </c>
      <c r="C33" s="73">
        <v>11</v>
      </c>
      <c r="D33" s="93"/>
      <c r="E33" s="73"/>
      <c r="F33" s="22">
        <f t="shared" si="0"/>
        <v>4</v>
      </c>
      <c r="G33" s="33">
        <f t="shared" si="0"/>
        <v>11</v>
      </c>
      <c r="H33" s="93">
        <v>2</v>
      </c>
      <c r="I33" s="73">
        <v>5</v>
      </c>
      <c r="J33" s="22">
        <f t="shared" ref="J33:K56" si="5">B33-H33</f>
        <v>2</v>
      </c>
      <c r="K33" s="34">
        <f t="shared" si="5"/>
        <v>6</v>
      </c>
      <c r="L33" s="161">
        <f t="shared" si="2"/>
        <v>1.2</v>
      </c>
      <c r="M33" s="35">
        <f t="shared" si="3"/>
        <v>8.7094220110847196E-3</v>
      </c>
      <c r="N33" s="162">
        <v>1</v>
      </c>
    </row>
    <row r="34" spans="1:14" ht="14.25" x14ac:dyDescent="0.15">
      <c r="A34" s="180" t="s">
        <v>160</v>
      </c>
      <c r="B34" s="93">
        <v>1</v>
      </c>
      <c r="C34" s="73">
        <v>1</v>
      </c>
      <c r="D34" s="93">
        <v>1</v>
      </c>
      <c r="E34" s="73">
        <v>1</v>
      </c>
      <c r="F34" s="22">
        <f t="shared" si="0"/>
        <v>0</v>
      </c>
      <c r="G34" s="41">
        <f t="shared" si="0"/>
        <v>0</v>
      </c>
      <c r="H34" s="93">
        <v>1</v>
      </c>
      <c r="I34" s="73">
        <v>1</v>
      </c>
      <c r="J34" s="22">
        <f t="shared" si="5"/>
        <v>0</v>
      </c>
      <c r="K34" s="34">
        <f t="shared" si="5"/>
        <v>0</v>
      </c>
      <c r="L34" s="161">
        <f t="shared" si="2"/>
        <v>0</v>
      </c>
      <c r="M34" s="35">
        <f t="shared" si="3"/>
        <v>7.9176563737133805E-4</v>
      </c>
      <c r="N34" s="162">
        <v>6</v>
      </c>
    </row>
    <row r="35" spans="1:14" ht="14.25" x14ac:dyDescent="0.15">
      <c r="A35" s="181" t="s">
        <v>161</v>
      </c>
      <c r="B35" s="93"/>
      <c r="C35" s="73"/>
      <c r="D35" s="93"/>
      <c r="E35" s="73"/>
      <c r="F35" s="22">
        <f t="shared" ref="F35:G56" si="6">B35-D35</f>
        <v>0</v>
      </c>
      <c r="G35" s="36">
        <f t="shared" si="6"/>
        <v>0</v>
      </c>
      <c r="H35" s="93"/>
      <c r="I35" s="73"/>
      <c r="J35" s="22">
        <f t="shared" si="5"/>
        <v>0</v>
      </c>
      <c r="K35" s="34">
        <f t="shared" si="5"/>
        <v>0</v>
      </c>
      <c r="L35" s="161">
        <f t="shared" si="2"/>
        <v>0</v>
      </c>
      <c r="M35" s="35">
        <f t="shared" si="3"/>
        <v>0</v>
      </c>
      <c r="N35" s="162">
        <v>5</v>
      </c>
    </row>
    <row r="36" spans="1:14" ht="14.25" x14ac:dyDescent="0.15">
      <c r="A36" s="179" t="s">
        <v>162</v>
      </c>
      <c r="B36" s="93">
        <v>17</v>
      </c>
      <c r="C36" s="73">
        <v>24</v>
      </c>
      <c r="D36" s="93">
        <v>17</v>
      </c>
      <c r="E36" s="73">
        <v>23</v>
      </c>
      <c r="F36" s="22">
        <f t="shared" si="6"/>
        <v>0</v>
      </c>
      <c r="G36" s="36">
        <f t="shared" si="6"/>
        <v>1</v>
      </c>
      <c r="H36" s="93">
        <v>19</v>
      </c>
      <c r="I36" s="73">
        <v>25</v>
      </c>
      <c r="J36" s="22">
        <f t="shared" si="5"/>
        <v>-2</v>
      </c>
      <c r="K36" s="34">
        <f t="shared" si="5"/>
        <v>-1</v>
      </c>
      <c r="L36" s="161">
        <f t="shared" si="2"/>
        <v>-0.04</v>
      </c>
      <c r="M36" s="35">
        <f t="shared" si="3"/>
        <v>1.9002375296912115E-2</v>
      </c>
      <c r="N36" s="162">
        <v>1</v>
      </c>
    </row>
    <row r="37" spans="1:14" ht="14.25" x14ac:dyDescent="0.15">
      <c r="A37" s="179" t="s">
        <v>163</v>
      </c>
      <c r="B37" s="93"/>
      <c r="C37" s="73">
        <v>4</v>
      </c>
      <c r="D37" s="93"/>
      <c r="E37" s="73">
        <v>4</v>
      </c>
      <c r="F37" s="22">
        <f t="shared" si="6"/>
        <v>0</v>
      </c>
      <c r="G37" s="36">
        <f t="shared" si="6"/>
        <v>0</v>
      </c>
      <c r="H37" s="93">
        <v>1</v>
      </c>
      <c r="I37" s="73">
        <v>5</v>
      </c>
      <c r="J37" s="22">
        <f t="shared" si="5"/>
        <v>-1</v>
      </c>
      <c r="K37" s="34">
        <f t="shared" si="5"/>
        <v>-1</v>
      </c>
      <c r="L37" s="161">
        <f t="shared" si="2"/>
        <v>-0.2</v>
      </c>
      <c r="M37" s="35">
        <f t="shared" si="3"/>
        <v>3.1670625494853522E-3</v>
      </c>
      <c r="N37" s="162">
        <v>5</v>
      </c>
    </row>
    <row r="38" spans="1:14" ht="14.25" x14ac:dyDescent="0.15">
      <c r="A38" s="179" t="s">
        <v>164</v>
      </c>
      <c r="B38" s="22">
        <v>1</v>
      </c>
      <c r="C38" s="73">
        <v>1</v>
      </c>
      <c r="D38" s="22">
        <v>1</v>
      </c>
      <c r="E38" s="73">
        <v>1</v>
      </c>
      <c r="F38" s="22">
        <f t="shared" si="6"/>
        <v>0</v>
      </c>
      <c r="G38" s="36">
        <f t="shared" si="6"/>
        <v>0</v>
      </c>
      <c r="H38" s="22">
        <v>1</v>
      </c>
      <c r="I38" s="73">
        <v>1</v>
      </c>
      <c r="J38" s="22">
        <f t="shared" si="5"/>
        <v>0</v>
      </c>
      <c r="K38" s="34">
        <f t="shared" si="5"/>
        <v>0</v>
      </c>
      <c r="L38" s="161">
        <f t="shared" si="2"/>
        <v>0</v>
      </c>
      <c r="M38" s="35">
        <f t="shared" si="3"/>
        <v>7.9176563737133805E-4</v>
      </c>
      <c r="N38" s="162">
        <v>5</v>
      </c>
    </row>
    <row r="39" spans="1:14" ht="14.25" x14ac:dyDescent="0.15">
      <c r="A39" s="182" t="s">
        <v>165</v>
      </c>
      <c r="B39" s="93">
        <v>256</v>
      </c>
      <c r="C39" s="72">
        <v>303</v>
      </c>
      <c r="D39" s="93">
        <v>259</v>
      </c>
      <c r="E39" s="72">
        <v>306</v>
      </c>
      <c r="F39" s="22">
        <f t="shared" si="6"/>
        <v>-3</v>
      </c>
      <c r="G39" s="36">
        <f t="shared" si="6"/>
        <v>-3</v>
      </c>
      <c r="H39" s="93">
        <v>241</v>
      </c>
      <c r="I39" s="72">
        <v>290</v>
      </c>
      <c r="J39" s="22">
        <f t="shared" si="5"/>
        <v>15</v>
      </c>
      <c r="K39" s="34">
        <f t="shared" si="5"/>
        <v>13</v>
      </c>
      <c r="L39" s="161">
        <f t="shared" si="2"/>
        <v>4.4827586206896551E-2</v>
      </c>
      <c r="M39" s="35">
        <f t="shared" si="3"/>
        <v>0.23990498812351543</v>
      </c>
      <c r="N39" s="162">
        <v>1</v>
      </c>
    </row>
    <row r="40" spans="1:14" ht="14.25" x14ac:dyDescent="0.15">
      <c r="A40" s="179" t="s">
        <v>166</v>
      </c>
      <c r="B40" s="22"/>
      <c r="C40" s="73"/>
      <c r="D40" s="22"/>
      <c r="E40" s="73"/>
      <c r="F40" s="22">
        <f t="shared" si="6"/>
        <v>0</v>
      </c>
      <c r="G40" s="36">
        <f t="shared" si="6"/>
        <v>0</v>
      </c>
      <c r="H40" s="22"/>
      <c r="I40" s="73"/>
      <c r="J40" s="22">
        <f t="shared" si="5"/>
        <v>0</v>
      </c>
      <c r="K40" s="34">
        <f t="shared" si="5"/>
        <v>0</v>
      </c>
      <c r="L40" s="161">
        <f t="shared" si="2"/>
        <v>0</v>
      </c>
      <c r="M40" s="35">
        <f t="shared" si="3"/>
        <v>0</v>
      </c>
      <c r="N40" s="162">
        <v>2</v>
      </c>
    </row>
    <row r="41" spans="1:14" ht="14.25" x14ac:dyDescent="0.15">
      <c r="A41" s="183" t="s">
        <v>167</v>
      </c>
      <c r="B41" s="93">
        <v>1</v>
      </c>
      <c r="C41" s="73">
        <v>1</v>
      </c>
      <c r="D41" s="93">
        <v>1</v>
      </c>
      <c r="E41" s="73">
        <v>1</v>
      </c>
      <c r="F41" s="22">
        <f t="shared" si="6"/>
        <v>0</v>
      </c>
      <c r="G41" s="36">
        <f t="shared" si="6"/>
        <v>0</v>
      </c>
      <c r="H41" s="93">
        <v>1</v>
      </c>
      <c r="I41" s="73">
        <v>1</v>
      </c>
      <c r="J41" s="22">
        <f t="shared" si="5"/>
        <v>0</v>
      </c>
      <c r="K41" s="34">
        <f t="shared" si="5"/>
        <v>0</v>
      </c>
      <c r="L41" s="161">
        <f t="shared" si="2"/>
        <v>0</v>
      </c>
      <c r="M41" s="35">
        <f t="shared" si="3"/>
        <v>7.9176563737133805E-4</v>
      </c>
      <c r="N41" s="162">
        <v>2</v>
      </c>
    </row>
    <row r="42" spans="1:14" ht="14.25" x14ac:dyDescent="0.15">
      <c r="A42" s="183" t="s">
        <v>168</v>
      </c>
      <c r="B42" s="93"/>
      <c r="C42" s="73"/>
      <c r="D42" s="93"/>
      <c r="E42" s="73"/>
      <c r="F42" s="22">
        <f t="shared" si="6"/>
        <v>0</v>
      </c>
      <c r="G42" s="36">
        <f t="shared" si="6"/>
        <v>0</v>
      </c>
      <c r="H42" s="93"/>
      <c r="I42" s="73"/>
      <c r="J42" s="22">
        <f t="shared" si="5"/>
        <v>0</v>
      </c>
      <c r="K42" s="34">
        <f t="shared" si="5"/>
        <v>0</v>
      </c>
      <c r="L42" s="161">
        <f t="shared" si="2"/>
        <v>0</v>
      </c>
      <c r="M42" s="35">
        <f t="shared" si="3"/>
        <v>0</v>
      </c>
      <c r="N42" s="162">
        <v>2</v>
      </c>
    </row>
    <row r="43" spans="1:14" ht="14.25" x14ac:dyDescent="0.15">
      <c r="A43" s="183" t="s">
        <v>72</v>
      </c>
      <c r="B43" s="22">
        <v>1</v>
      </c>
      <c r="C43" s="73">
        <v>1</v>
      </c>
      <c r="D43" s="22"/>
      <c r="E43" s="73"/>
      <c r="F43" s="22">
        <f t="shared" si="6"/>
        <v>1</v>
      </c>
      <c r="G43" s="36">
        <f t="shared" si="6"/>
        <v>1</v>
      </c>
      <c r="H43" s="22"/>
      <c r="I43" s="73"/>
      <c r="J43" s="22">
        <f t="shared" si="5"/>
        <v>1</v>
      </c>
      <c r="K43" s="34">
        <f t="shared" si="5"/>
        <v>1</v>
      </c>
      <c r="L43" s="161">
        <f t="shared" si="2"/>
        <v>0</v>
      </c>
      <c r="M43" s="35">
        <f t="shared" si="3"/>
        <v>7.9176563737133805E-4</v>
      </c>
      <c r="N43" s="162">
        <v>2</v>
      </c>
    </row>
    <row r="44" spans="1:14" ht="14.25" x14ac:dyDescent="0.15">
      <c r="A44" s="181" t="s">
        <v>169</v>
      </c>
      <c r="B44" s="93">
        <v>1</v>
      </c>
      <c r="C44" s="72">
        <v>1</v>
      </c>
      <c r="D44" s="93">
        <v>1</v>
      </c>
      <c r="E44" s="72">
        <v>1</v>
      </c>
      <c r="F44" s="22">
        <f t="shared" si="6"/>
        <v>0</v>
      </c>
      <c r="G44" s="33">
        <f t="shared" si="6"/>
        <v>0</v>
      </c>
      <c r="H44" s="93">
        <v>1</v>
      </c>
      <c r="I44" s="72">
        <v>1</v>
      </c>
      <c r="J44" s="22">
        <f t="shared" si="5"/>
        <v>0</v>
      </c>
      <c r="K44" s="34">
        <f t="shared" si="5"/>
        <v>0</v>
      </c>
      <c r="L44" s="161">
        <f t="shared" si="2"/>
        <v>0</v>
      </c>
      <c r="M44" s="35">
        <f t="shared" si="3"/>
        <v>7.9176563737133805E-4</v>
      </c>
      <c r="N44" s="162">
        <v>2</v>
      </c>
    </row>
    <row r="45" spans="1:14" ht="14.25" x14ac:dyDescent="0.15">
      <c r="A45" s="179" t="s">
        <v>170</v>
      </c>
      <c r="B45" s="22"/>
      <c r="C45" s="72"/>
      <c r="D45" s="22"/>
      <c r="E45" s="72"/>
      <c r="F45" s="22">
        <f t="shared" si="6"/>
        <v>0</v>
      </c>
      <c r="G45" s="33">
        <f t="shared" si="6"/>
        <v>0</v>
      </c>
      <c r="H45" s="22"/>
      <c r="I45" s="72"/>
      <c r="J45" s="22">
        <f t="shared" si="5"/>
        <v>0</v>
      </c>
      <c r="K45" s="34">
        <f t="shared" si="5"/>
        <v>0</v>
      </c>
      <c r="L45" s="161">
        <f t="shared" si="2"/>
        <v>0</v>
      </c>
      <c r="M45" s="35">
        <f t="shared" si="3"/>
        <v>0</v>
      </c>
      <c r="N45" s="162">
        <v>2</v>
      </c>
    </row>
    <row r="46" spans="1:14" ht="14.25" x14ac:dyDescent="0.15">
      <c r="A46" s="181" t="s">
        <v>171</v>
      </c>
      <c r="B46" s="22"/>
      <c r="C46" s="72"/>
      <c r="D46" s="22"/>
      <c r="E46" s="72"/>
      <c r="F46" s="77">
        <f t="shared" si="6"/>
        <v>0</v>
      </c>
      <c r="G46" s="33">
        <f t="shared" si="6"/>
        <v>0</v>
      </c>
      <c r="H46" s="22"/>
      <c r="I46" s="72"/>
      <c r="J46" s="22">
        <f t="shared" si="5"/>
        <v>0</v>
      </c>
      <c r="K46" s="34">
        <f t="shared" si="5"/>
        <v>0</v>
      </c>
      <c r="L46" s="161">
        <f t="shared" si="2"/>
        <v>0</v>
      </c>
      <c r="M46" s="35">
        <f t="shared" si="3"/>
        <v>0</v>
      </c>
      <c r="N46" s="162">
        <v>1</v>
      </c>
    </row>
    <row r="47" spans="1:14" ht="14.25" x14ac:dyDescent="0.15">
      <c r="A47" s="179" t="s">
        <v>172</v>
      </c>
      <c r="B47" s="22">
        <v>20</v>
      </c>
      <c r="C47" s="72">
        <v>21</v>
      </c>
      <c r="D47" s="22">
        <v>20</v>
      </c>
      <c r="E47" s="72">
        <v>21</v>
      </c>
      <c r="F47" s="77">
        <f t="shared" si="6"/>
        <v>0</v>
      </c>
      <c r="G47" s="33">
        <f t="shared" si="6"/>
        <v>0</v>
      </c>
      <c r="H47" s="22">
        <v>21</v>
      </c>
      <c r="I47" s="72">
        <v>21</v>
      </c>
      <c r="J47" s="22">
        <f t="shared" si="5"/>
        <v>-1</v>
      </c>
      <c r="K47" s="34">
        <f t="shared" si="5"/>
        <v>0</v>
      </c>
      <c r="L47" s="161">
        <f t="shared" si="2"/>
        <v>0</v>
      </c>
      <c r="M47" s="35">
        <f t="shared" si="3"/>
        <v>1.66270783847981E-2</v>
      </c>
      <c r="N47" s="162">
        <v>1</v>
      </c>
    </row>
    <row r="48" spans="1:14" ht="14.25" x14ac:dyDescent="0.15">
      <c r="A48" s="184" t="s">
        <v>173</v>
      </c>
      <c r="B48" s="22"/>
      <c r="C48" s="72"/>
      <c r="D48" s="22">
        <v>1</v>
      </c>
      <c r="E48" s="72">
        <v>1</v>
      </c>
      <c r="F48" s="79">
        <f t="shared" si="6"/>
        <v>-1</v>
      </c>
      <c r="G48" s="30">
        <f t="shared" si="6"/>
        <v>-1</v>
      </c>
      <c r="H48" s="22"/>
      <c r="I48" s="72"/>
      <c r="J48" s="22">
        <f t="shared" si="5"/>
        <v>0</v>
      </c>
      <c r="K48" s="34">
        <f t="shared" si="5"/>
        <v>0</v>
      </c>
      <c r="L48" s="161">
        <f t="shared" si="2"/>
        <v>0</v>
      </c>
      <c r="M48" s="35">
        <f t="shared" si="3"/>
        <v>0</v>
      </c>
      <c r="N48" s="162">
        <v>3</v>
      </c>
    </row>
    <row r="49" spans="1:14" ht="14.25" x14ac:dyDescent="0.15">
      <c r="A49" s="179" t="s">
        <v>174</v>
      </c>
      <c r="B49" s="22">
        <v>6</v>
      </c>
      <c r="C49" s="73">
        <v>6</v>
      </c>
      <c r="D49" s="22">
        <v>4</v>
      </c>
      <c r="E49" s="73">
        <v>4</v>
      </c>
      <c r="F49" s="77">
        <f t="shared" si="6"/>
        <v>2</v>
      </c>
      <c r="G49" s="33">
        <f t="shared" si="6"/>
        <v>2</v>
      </c>
      <c r="H49" s="22">
        <v>5</v>
      </c>
      <c r="I49" s="73">
        <v>5</v>
      </c>
      <c r="J49" s="21">
        <f t="shared" si="5"/>
        <v>1</v>
      </c>
      <c r="K49" s="34">
        <f t="shared" si="5"/>
        <v>1</v>
      </c>
      <c r="L49" s="161">
        <f t="shared" si="2"/>
        <v>0.2</v>
      </c>
      <c r="M49" s="35">
        <f t="shared" si="3"/>
        <v>4.7505938242280287E-3</v>
      </c>
      <c r="N49" s="162">
        <v>2</v>
      </c>
    </row>
    <row r="50" spans="1:14" ht="14.25" x14ac:dyDescent="0.15">
      <c r="A50" s="179" t="s">
        <v>175</v>
      </c>
      <c r="B50" s="22">
        <v>22</v>
      </c>
      <c r="C50" s="73">
        <v>28</v>
      </c>
      <c r="D50" s="22">
        <v>22</v>
      </c>
      <c r="E50" s="73">
        <v>28</v>
      </c>
      <c r="F50" s="77">
        <f t="shared" si="6"/>
        <v>0</v>
      </c>
      <c r="G50" s="33">
        <f t="shared" si="6"/>
        <v>0</v>
      </c>
      <c r="H50" s="185">
        <v>15</v>
      </c>
      <c r="I50" s="73">
        <v>21</v>
      </c>
      <c r="J50" s="21">
        <f t="shared" si="5"/>
        <v>7</v>
      </c>
      <c r="K50" s="34">
        <f t="shared" si="5"/>
        <v>7</v>
      </c>
      <c r="L50" s="161">
        <f t="shared" si="2"/>
        <v>0.33333333333333331</v>
      </c>
      <c r="M50" s="35">
        <f t="shared" si="3"/>
        <v>2.2169437846397466E-2</v>
      </c>
      <c r="N50" s="162">
        <v>4</v>
      </c>
    </row>
    <row r="51" spans="1:14" ht="14.25" x14ac:dyDescent="0.15">
      <c r="A51" s="179" t="s">
        <v>176</v>
      </c>
      <c r="B51" s="22"/>
      <c r="C51" s="73"/>
      <c r="D51" s="22"/>
      <c r="E51" s="73"/>
      <c r="F51" s="77">
        <f t="shared" si="6"/>
        <v>0</v>
      </c>
      <c r="G51" s="33">
        <f t="shared" si="6"/>
        <v>0</v>
      </c>
      <c r="H51" s="186"/>
      <c r="I51" s="73"/>
      <c r="J51" s="21">
        <f t="shared" si="5"/>
        <v>0</v>
      </c>
      <c r="K51" s="34">
        <f t="shared" si="5"/>
        <v>0</v>
      </c>
      <c r="L51" s="161">
        <f t="shared" si="2"/>
        <v>0</v>
      </c>
      <c r="M51" s="35">
        <f t="shared" si="3"/>
        <v>0</v>
      </c>
      <c r="N51" s="162">
        <v>2</v>
      </c>
    </row>
    <row r="52" spans="1:14" ht="14.25" x14ac:dyDescent="0.15">
      <c r="A52" s="176" t="s">
        <v>177</v>
      </c>
      <c r="B52" s="22">
        <v>1</v>
      </c>
      <c r="C52" s="73">
        <v>1</v>
      </c>
      <c r="D52" s="22">
        <v>1</v>
      </c>
      <c r="E52" s="73">
        <v>1</v>
      </c>
      <c r="F52" s="77">
        <f t="shared" si="6"/>
        <v>0</v>
      </c>
      <c r="G52" s="33">
        <f t="shared" si="6"/>
        <v>0</v>
      </c>
      <c r="H52" s="186">
        <v>1</v>
      </c>
      <c r="I52" s="73">
        <v>1</v>
      </c>
      <c r="J52" s="21">
        <f t="shared" si="5"/>
        <v>0</v>
      </c>
      <c r="K52" s="34">
        <f t="shared" si="5"/>
        <v>0</v>
      </c>
      <c r="L52" s="161">
        <f t="shared" si="2"/>
        <v>0</v>
      </c>
      <c r="M52" s="35">
        <f t="shared" si="3"/>
        <v>7.9176563737133805E-4</v>
      </c>
      <c r="N52" s="162">
        <v>1</v>
      </c>
    </row>
    <row r="53" spans="1:14" ht="14.25" x14ac:dyDescent="0.15">
      <c r="A53" s="179" t="s">
        <v>71</v>
      </c>
      <c r="B53" s="22">
        <v>1</v>
      </c>
      <c r="C53" s="73">
        <v>1</v>
      </c>
      <c r="D53" s="22">
        <v>1</v>
      </c>
      <c r="E53" s="73">
        <v>1</v>
      </c>
      <c r="F53" s="77">
        <f t="shared" si="6"/>
        <v>0</v>
      </c>
      <c r="G53" s="33">
        <f t="shared" si="6"/>
        <v>0</v>
      </c>
      <c r="H53" s="186">
        <v>1</v>
      </c>
      <c r="I53" s="73">
        <v>1</v>
      </c>
      <c r="J53" s="21">
        <f t="shared" si="5"/>
        <v>0</v>
      </c>
      <c r="K53" s="34">
        <f t="shared" si="5"/>
        <v>0</v>
      </c>
      <c r="L53" s="161">
        <f t="shared" si="2"/>
        <v>0</v>
      </c>
      <c r="M53" s="35">
        <f t="shared" si="3"/>
        <v>7.9176563737133805E-4</v>
      </c>
      <c r="N53" s="162">
        <v>5</v>
      </c>
    </row>
    <row r="54" spans="1:14" ht="14.25" x14ac:dyDescent="0.15">
      <c r="A54" s="179" t="s">
        <v>178</v>
      </c>
      <c r="B54" s="22">
        <v>111</v>
      </c>
      <c r="C54" s="73">
        <v>117</v>
      </c>
      <c r="D54" s="22">
        <v>113</v>
      </c>
      <c r="E54" s="73">
        <v>119</v>
      </c>
      <c r="F54" s="77">
        <f t="shared" si="6"/>
        <v>-2</v>
      </c>
      <c r="G54" s="33">
        <f t="shared" si="6"/>
        <v>-2</v>
      </c>
      <c r="H54" s="186">
        <v>120</v>
      </c>
      <c r="I54" s="73">
        <v>126</v>
      </c>
      <c r="J54" s="21">
        <f t="shared" si="5"/>
        <v>-9</v>
      </c>
      <c r="K54" s="34">
        <f t="shared" si="5"/>
        <v>-9</v>
      </c>
      <c r="L54" s="161">
        <f t="shared" si="2"/>
        <v>-7.1428571428571425E-2</v>
      </c>
      <c r="M54" s="35">
        <f t="shared" si="3"/>
        <v>9.2636579572446559E-2</v>
      </c>
      <c r="N54" s="187">
        <v>1</v>
      </c>
    </row>
    <row r="55" spans="1:14" ht="15" thickBot="1" x14ac:dyDescent="0.2">
      <c r="A55" s="188" t="s">
        <v>88</v>
      </c>
      <c r="B55" s="42">
        <v>1</v>
      </c>
      <c r="C55" s="189">
        <v>1</v>
      </c>
      <c r="D55" s="42">
        <v>1</v>
      </c>
      <c r="E55" s="189">
        <v>2</v>
      </c>
      <c r="F55" s="77">
        <f t="shared" si="6"/>
        <v>0</v>
      </c>
      <c r="G55" s="33">
        <f t="shared" si="6"/>
        <v>-1</v>
      </c>
      <c r="H55" s="190">
        <v>1</v>
      </c>
      <c r="I55" s="189">
        <v>3</v>
      </c>
      <c r="J55" s="42">
        <f t="shared" si="5"/>
        <v>0</v>
      </c>
      <c r="K55" s="38">
        <f t="shared" si="5"/>
        <v>-2</v>
      </c>
      <c r="L55" s="191">
        <f t="shared" si="2"/>
        <v>-0.66666666666666663</v>
      </c>
      <c r="M55" s="39">
        <f t="shared" si="3"/>
        <v>7.9176563737133805E-4</v>
      </c>
      <c r="N55" s="192">
        <v>0</v>
      </c>
    </row>
    <row r="56" spans="1:14" ht="15" thickBot="1" x14ac:dyDescent="0.2">
      <c r="A56" s="193" t="s">
        <v>53</v>
      </c>
      <c r="B56" s="43">
        <f>SUM(B5:B55)</f>
        <v>1031</v>
      </c>
      <c r="C56" s="75">
        <f>SUM(C5:C55)</f>
        <v>1263</v>
      </c>
      <c r="D56" s="43">
        <f>SUM(D5:D55)</f>
        <v>1036</v>
      </c>
      <c r="E56" s="75">
        <f>SUM(E5:E55)</f>
        <v>1260</v>
      </c>
      <c r="F56" s="44">
        <f t="shared" si="6"/>
        <v>-5</v>
      </c>
      <c r="G56" s="146">
        <f t="shared" si="6"/>
        <v>3</v>
      </c>
      <c r="H56" s="43">
        <f>SUM(H5:H55)</f>
        <v>1035</v>
      </c>
      <c r="I56" s="75">
        <f>SUM(I5:I55)</f>
        <v>1262</v>
      </c>
      <c r="J56" s="44">
        <f t="shared" si="5"/>
        <v>-4</v>
      </c>
      <c r="K56" s="45">
        <f t="shared" si="5"/>
        <v>1</v>
      </c>
      <c r="L56" s="194">
        <f t="shared" si="2"/>
        <v>7.9239302694136295E-4</v>
      </c>
      <c r="M56" s="195">
        <f t="shared" si="3"/>
        <v>1</v>
      </c>
      <c r="N56" s="7"/>
    </row>
    <row r="58" spans="1:14" x14ac:dyDescent="0.15">
      <c r="C58">
        <f>SUBTOTAL(9,C5:C54)</f>
        <v>1262</v>
      </c>
    </row>
  </sheetData>
  <mergeCells count="15">
    <mergeCell ref="AA3:AB3"/>
    <mergeCell ref="AC3:AD3"/>
    <mergeCell ref="AE3:AF3"/>
    <mergeCell ref="P3:P4"/>
    <mergeCell ref="Q3:R3"/>
    <mergeCell ref="S3:T3"/>
    <mergeCell ref="U3:V3"/>
    <mergeCell ref="W3:X3"/>
    <mergeCell ref="Y3:Z3"/>
    <mergeCell ref="I2:M2"/>
    <mergeCell ref="B3:C3"/>
    <mergeCell ref="D3:E3"/>
    <mergeCell ref="F3:G3"/>
    <mergeCell ref="H3:I3"/>
    <mergeCell ref="J3:K3"/>
  </mergeCells>
  <phoneticPr fontId="15"/>
  <pageMargins left="0.7" right="0.7" top="0.75" bottom="0.75" header="0.3" footer="0.3"/>
  <pageSetup paperSize="9" scale="93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B558C-82C8-4DC9-846F-F7B7D479D586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7.375" customWidth="1"/>
    <col min="21" max="21" width="5.75" customWidth="1"/>
    <col min="22" max="25" width="5.625" customWidth="1"/>
    <col min="26" max="26" width="4.875" customWidth="1"/>
    <col min="27" max="27" width="5.625" customWidth="1"/>
    <col min="28" max="28" width="5.125" customWidth="1"/>
    <col min="29" max="31" width="5.625" customWidth="1"/>
    <col min="32" max="32" width="4.875" customWidth="1"/>
    <col min="33" max="33" width="5.625" customWidth="1"/>
    <col min="34" max="34" width="5.875" customWidth="1"/>
    <col min="35" max="35" width="6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127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44621</v>
      </c>
      <c r="F3" s="388"/>
      <c r="G3" s="387">
        <v>44593</v>
      </c>
      <c r="H3" s="388"/>
      <c r="I3" s="345" t="s">
        <v>3</v>
      </c>
      <c r="J3" s="346"/>
      <c r="K3" s="387">
        <v>44256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1.5873015873015873E-3</v>
      </c>
      <c r="Q5" s="9"/>
      <c r="R5">
        <v>1</v>
      </c>
      <c r="S5" s="97">
        <f>D5</f>
        <v>5</v>
      </c>
      <c r="T5" s="49">
        <f t="shared" ref="T5:T54" si="4">F5</f>
        <v>2</v>
      </c>
      <c r="U5" s="148" t="s">
        <v>25</v>
      </c>
      <c r="V5" s="82">
        <v>18</v>
      </c>
      <c r="W5" s="82">
        <v>1019</v>
      </c>
      <c r="X5" s="83">
        <v>7</v>
      </c>
      <c r="Y5" s="83">
        <v>12</v>
      </c>
      <c r="Z5" s="82">
        <v>2</v>
      </c>
      <c r="AA5" s="82">
        <v>2</v>
      </c>
      <c r="AB5" s="83">
        <v>3</v>
      </c>
      <c r="AC5" s="83">
        <v>32</v>
      </c>
      <c r="AD5" s="82">
        <v>5</v>
      </c>
      <c r="AE5" s="84">
        <v>189</v>
      </c>
      <c r="AF5" s="83">
        <v>2</v>
      </c>
      <c r="AG5" s="83">
        <f>$T6+$T24</f>
        <v>4</v>
      </c>
      <c r="AH5" s="57">
        <f>V5+X5+Z5+AB5+AD5+AF5</f>
        <v>37</v>
      </c>
      <c r="AI5" s="58">
        <f>W5+Y5+AA5+AC5+AE5+AG5+2</f>
        <v>1260</v>
      </c>
      <c r="AJ5" s="85">
        <v>609</v>
      </c>
      <c r="AK5" s="80">
        <v>651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4</v>
      </c>
      <c r="L6" s="74">
        <v>4</v>
      </c>
      <c r="M6" s="21">
        <f t="shared" si="1"/>
        <v>-1</v>
      </c>
      <c r="N6" s="31">
        <f t="shared" si="1"/>
        <v>-1</v>
      </c>
      <c r="O6" s="68">
        <f t="shared" si="2"/>
        <v>-0.25</v>
      </c>
      <c r="P6" s="32">
        <f t="shared" si="3"/>
        <v>2.3809523809523812E-3</v>
      </c>
      <c r="Q6" s="10"/>
      <c r="R6">
        <v>1</v>
      </c>
      <c r="S6" s="101">
        <f>D6</f>
        <v>6</v>
      </c>
      <c r="T6" s="49">
        <f t="shared" si="4"/>
        <v>3</v>
      </c>
      <c r="U6" s="147" t="s">
        <v>19</v>
      </c>
      <c r="V6" s="59">
        <f>V5/AH5</f>
        <v>0.48648648648648651</v>
      </c>
      <c r="W6" s="59">
        <f>W5/AI5</f>
        <v>0.80873015873015874</v>
      </c>
      <c r="X6" s="60">
        <f>X5/AH5</f>
        <v>0.1891891891891892</v>
      </c>
      <c r="Y6" s="60">
        <f>Y5/AI5</f>
        <v>9.5238095238095247E-3</v>
      </c>
      <c r="Z6" s="59">
        <f>Z5/AH5</f>
        <v>5.4054054054054057E-2</v>
      </c>
      <c r="AA6" s="59">
        <f>AA5/AI5</f>
        <v>1.5873015873015873E-3</v>
      </c>
      <c r="AB6" s="60">
        <f>AB5/AH5</f>
        <v>8.1081081081081086E-2</v>
      </c>
      <c r="AC6" s="60">
        <f>AC5/AI5</f>
        <v>2.5396825396825397E-2</v>
      </c>
      <c r="AD6" s="59">
        <f>AD5/AH5</f>
        <v>0.13513513513513514</v>
      </c>
      <c r="AE6" s="59">
        <f>AE5/AI5</f>
        <v>0.15</v>
      </c>
      <c r="AF6" s="60">
        <f>AF5/AH5</f>
        <v>5.4054054054054057E-2</v>
      </c>
      <c r="AG6" s="60">
        <f>AG5/AI5</f>
        <v>3.1746031746031746E-3</v>
      </c>
      <c r="AH6" s="61">
        <f>V6+X6+Z6+AB6+AD6+AF6</f>
        <v>0.99999999999999989</v>
      </c>
      <c r="AI6" s="62">
        <f>W6+Y6+AA6+AC6+AE6+AG6</f>
        <v>0.99841269841269842</v>
      </c>
      <c r="AJ6" s="63">
        <f>AJ5/AI5</f>
        <v>0.48333333333333334</v>
      </c>
      <c r="AK6" s="64">
        <f>AK5/AI5</f>
        <v>0.51666666666666672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1.5873015873015873E-3</v>
      </c>
      <c r="Q7" s="10"/>
      <c r="R7">
        <v>0</v>
      </c>
      <c r="S7" s="110">
        <f>D7</f>
        <v>2</v>
      </c>
      <c r="T7" s="49">
        <f t="shared" si="4"/>
        <v>2</v>
      </c>
      <c r="AC7" t="s">
        <v>123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104</v>
      </c>
      <c r="F8" s="73">
        <v>181</v>
      </c>
      <c r="G8" s="93">
        <v>104</v>
      </c>
      <c r="H8" s="73">
        <v>181</v>
      </c>
      <c r="I8" s="22">
        <f t="shared" si="0"/>
        <v>0</v>
      </c>
      <c r="J8" s="33">
        <f t="shared" si="0"/>
        <v>0</v>
      </c>
      <c r="K8" s="93">
        <v>102</v>
      </c>
      <c r="L8" s="73">
        <v>188</v>
      </c>
      <c r="M8" s="22">
        <f t="shared" si="1"/>
        <v>2</v>
      </c>
      <c r="N8" s="34">
        <f t="shared" si="1"/>
        <v>-7</v>
      </c>
      <c r="O8" s="69">
        <f t="shared" si="2"/>
        <v>-3.7234042553191488E-2</v>
      </c>
      <c r="P8" s="35">
        <f t="shared" si="3"/>
        <v>0.14365079365079364</v>
      </c>
      <c r="Q8" s="10"/>
      <c r="R8">
        <v>1</v>
      </c>
      <c r="S8" s="143">
        <f>D8</f>
        <v>5</v>
      </c>
      <c r="T8" s="49">
        <f t="shared" si="4"/>
        <v>181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9</v>
      </c>
      <c r="F9" s="73">
        <v>19</v>
      </c>
      <c r="G9" s="93">
        <v>10</v>
      </c>
      <c r="H9" s="73">
        <v>20</v>
      </c>
      <c r="I9" s="22">
        <f t="shared" si="0"/>
        <v>-1</v>
      </c>
      <c r="J9" s="33">
        <f t="shared" si="0"/>
        <v>-1</v>
      </c>
      <c r="K9" s="93">
        <v>11</v>
      </c>
      <c r="L9" s="73">
        <v>21</v>
      </c>
      <c r="M9" s="22">
        <f t="shared" si="1"/>
        <v>-2</v>
      </c>
      <c r="N9" s="34">
        <f t="shared" si="1"/>
        <v>-2</v>
      </c>
      <c r="O9" s="69">
        <f t="shared" si="2"/>
        <v>-9.5238095238095233E-2</v>
      </c>
      <c r="P9" s="35">
        <f t="shared" si="3"/>
        <v>1.507936507936508E-2</v>
      </c>
      <c r="Q9" s="10"/>
      <c r="R9">
        <v>1</v>
      </c>
      <c r="S9" s="94">
        <f t="shared" ref="S9:S53" si="5">D9</f>
        <v>1</v>
      </c>
      <c r="T9" s="49">
        <f t="shared" si="4"/>
        <v>19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3</v>
      </c>
      <c r="G10" s="93">
        <v>1</v>
      </c>
      <c r="H10" s="73">
        <v>3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2</v>
      </c>
      <c r="O10" s="69">
        <f t="shared" si="2"/>
        <v>2</v>
      </c>
      <c r="P10" s="35">
        <f t="shared" si="3"/>
        <v>2.3809523809523812E-3</v>
      </c>
      <c r="Q10" s="10"/>
      <c r="R10" s="98">
        <v>1</v>
      </c>
      <c r="S10" s="96">
        <f t="shared" si="5"/>
        <v>4</v>
      </c>
      <c r="T10" s="49">
        <f t="shared" si="4"/>
        <v>3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2</v>
      </c>
      <c r="F11" s="73">
        <v>4</v>
      </c>
      <c r="G11" s="22">
        <v>2</v>
      </c>
      <c r="H11" s="73">
        <v>4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1</v>
      </c>
      <c r="N11" s="34">
        <f t="shared" si="1"/>
        <v>2</v>
      </c>
      <c r="O11" s="69">
        <f t="shared" si="2"/>
        <v>1</v>
      </c>
      <c r="P11" s="35">
        <f t="shared" si="3"/>
        <v>3.1746031746031746E-3</v>
      </c>
      <c r="Q11" s="10"/>
      <c r="R11">
        <v>1</v>
      </c>
      <c r="S11" s="94">
        <f t="shared" si="5"/>
        <v>1</v>
      </c>
      <c r="T11" s="49">
        <f t="shared" si="4"/>
        <v>4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175</v>
      </c>
      <c r="F12" s="73">
        <v>216</v>
      </c>
      <c r="G12" s="93">
        <v>172</v>
      </c>
      <c r="H12" s="73">
        <v>214</v>
      </c>
      <c r="I12" s="22">
        <f t="shared" si="0"/>
        <v>3</v>
      </c>
      <c r="J12" s="33">
        <f t="shared" si="0"/>
        <v>2</v>
      </c>
      <c r="K12" s="93">
        <v>174</v>
      </c>
      <c r="L12" s="73">
        <v>218</v>
      </c>
      <c r="M12" s="22">
        <f t="shared" si="1"/>
        <v>1</v>
      </c>
      <c r="N12" s="34">
        <f t="shared" si="1"/>
        <v>-2</v>
      </c>
      <c r="O12" s="69">
        <f t="shared" si="2"/>
        <v>-9.1743119266055051E-3</v>
      </c>
      <c r="P12" s="35">
        <f t="shared" si="3"/>
        <v>0.17142857142857143</v>
      </c>
      <c r="Q12" s="10"/>
      <c r="R12">
        <v>1</v>
      </c>
      <c r="S12" s="94">
        <f t="shared" si="5"/>
        <v>1</v>
      </c>
      <c r="T12" s="49">
        <f t="shared" si="4"/>
        <v>216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125</v>
      </c>
      <c r="F13" s="73">
        <v>128</v>
      </c>
      <c r="G13" s="93">
        <v>127</v>
      </c>
      <c r="H13" s="73">
        <v>130</v>
      </c>
      <c r="I13" s="22">
        <f t="shared" si="0"/>
        <v>-2</v>
      </c>
      <c r="J13" s="33">
        <f t="shared" si="0"/>
        <v>-2</v>
      </c>
      <c r="K13" s="93">
        <v>134</v>
      </c>
      <c r="L13" s="73">
        <v>138</v>
      </c>
      <c r="M13" s="22">
        <f t="shared" si="1"/>
        <v>-9</v>
      </c>
      <c r="N13" s="34">
        <f t="shared" si="1"/>
        <v>-10</v>
      </c>
      <c r="O13" s="69">
        <f>IF(ISERROR(N13/L13),0,N13/L13)</f>
        <v>-7.2463768115942032E-2</v>
      </c>
      <c r="P13" s="35">
        <f t="shared" si="3"/>
        <v>0.10158730158730159</v>
      </c>
      <c r="Q13" s="10"/>
      <c r="R13">
        <v>1</v>
      </c>
      <c r="S13" s="94">
        <f t="shared" si="5"/>
        <v>1</v>
      </c>
      <c r="T13" s="49">
        <f t="shared" si="4"/>
        <v>128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2</v>
      </c>
      <c r="L14" s="73">
        <v>2</v>
      </c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1.5873015873015873E-3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2</v>
      </c>
      <c r="H15" s="73">
        <v>2</v>
      </c>
      <c r="I15" s="22">
        <f t="shared" si="0"/>
        <v>-1</v>
      </c>
      <c r="J15" s="33">
        <f t="shared" si="0"/>
        <v>-1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7.9365079365079365E-4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7</v>
      </c>
      <c r="H17" s="73">
        <v>8</v>
      </c>
      <c r="I17" s="22">
        <f t="shared" si="0"/>
        <v>0</v>
      </c>
      <c r="J17" s="33">
        <f t="shared" si="0"/>
        <v>0</v>
      </c>
      <c r="K17" s="93">
        <v>7</v>
      </c>
      <c r="L17" s="73">
        <v>7</v>
      </c>
      <c r="M17" s="22">
        <f t="shared" si="1"/>
        <v>0</v>
      </c>
      <c r="N17" s="34">
        <f t="shared" si="1"/>
        <v>1</v>
      </c>
      <c r="O17" s="69">
        <f t="shared" si="6"/>
        <v>0.14285714285714285</v>
      </c>
      <c r="P17" s="35">
        <f t="shared" si="3"/>
        <v>6.3492063492063492E-3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31</v>
      </c>
      <c r="F18" s="73">
        <v>31</v>
      </c>
      <c r="G18" s="93">
        <v>32</v>
      </c>
      <c r="H18" s="73">
        <v>32</v>
      </c>
      <c r="I18" s="22">
        <f t="shared" si="0"/>
        <v>-1</v>
      </c>
      <c r="J18" s="33">
        <f t="shared" si="0"/>
        <v>-1</v>
      </c>
      <c r="K18" s="93">
        <v>38</v>
      </c>
      <c r="L18" s="73">
        <v>38</v>
      </c>
      <c r="M18" s="22">
        <f t="shared" si="1"/>
        <v>-7</v>
      </c>
      <c r="N18" s="34">
        <f t="shared" si="1"/>
        <v>-7</v>
      </c>
      <c r="O18" s="69">
        <f t="shared" si="6"/>
        <v>-0.18421052631578946</v>
      </c>
      <c r="P18" s="35">
        <f t="shared" si="3"/>
        <v>2.4603174603174603E-2</v>
      </c>
      <c r="Q18" s="10"/>
      <c r="R18">
        <v>1</v>
      </c>
      <c r="S18" s="94">
        <f t="shared" si="5"/>
        <v>1</v>
      </c>
      <c r="T18" s="49">
        <f t="shared" si="4"/>
        <v>31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7.9365079365079365E-4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7.9365079365079365E-4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116</v>
      </c>
      <c r="F21" s="73">
        <v>127</v>
      </c>
      <c r="G21" s="93">
        <v>116</v>
      </c>
      <c r="H21" s="73">
        <v>127</v>
      </c>
      <c r="I21" s="22">
        <f t="shared" si="0"/>
        <v>0</v>
      </c>
      <c r="J21" s="33">
        <f t="shared" si="0"/>
        <v>0</v>
      </c>
      <c r="K21" s="93">
        <v>124</v>
      </c>
      <c r="L21" s="73">
        <v>133</v>
      </c>
      <c r="M21" s="22">
        <f t="shared" ref="M21:N33" si="7">E21-K21</f>
        <v>-8</v>
      </c>
      <c r="N21" s="34">
        <f t="shared" si="7"/>
        <v>-6</v>
      </c>
      <c r="O21" s="69">
        <f t="shared" si="6"/>
        <v>-4.5112781954887216E-2</v>
      </c>
      <c r="P21" s="35">
        <f t="shared" si="3"/>
        <v>0.1007936507936508</v>
      </c>
      <c r="Q21" s="10"/>
      <c r="R21">
        <v>1</v>
      </c>
      <c r="S21" s="94">
        <f t="shared" si="5"/>
        <v>1</v>
      </c>
      <c r="T21" s="49">
        <f t="shared" si="4"/>
        <v>127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5</v>
      </c>
      <c r="F22" s="73">
        <v>5</v>
      </c>
      <c r="G22" s="93">
        <v>5</v>
      </c>
      <c r="H22" s="73">
        <v>5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-1</v>
      </c>
      <c r="N22" s="34">
        <f t="shared" si="7"/>
        <v>-1</v>
      </c>
      <c r="O22" s="69">
        <f t="shared" si="6"/>
        <v>-0.16666666666666666</v>
      </c>
      <c r="P22" s="35">
        <f t="shared" si="3"/>
        <v>3.968253968253968E-3</v>
      </c>
      <c r="Q22" s="10"/>
      <c r="R22">
        <v>1</v>
      </c>
      <c r="S22" s="94">
        <f t="shared" si="5"/>
        <v>1</v>
      </c>
      <c r="T22" s="49">
        <f t="shared" si="4"/>
        <v>5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8</v>
      </c>
      <c r="G23" s="93">
        <v>3</v>
      </c>
      <c r="H23" s="73">
        <v>8</v>
      </c>
      <c r="I23" s="37">
        <f t="shared" si="0"/>
        <v>0</v>
      </c>
      <c r="J23" s="33">
        <f t="shared" si="0"/>
        <v>0</v>
      </c>
      <c r="K23" s="93">
        <v>1</v>
      </c>
      <c r="L23" s="73">
        <v>4</v>
      </c>
      <c r="M23" s="37">
        <f t="shared" si="7"/>
        <v>2</v>
      </c>
      <c r="N23" s="38">
        <f t="shared" si="7"/>
        <v>4</v>
      </c>
      <c r="O23" s="70">
        <f t="shared" si="6"/>
        <v>1</v>
      </c>
      <c r="P23" s="39">
        <f t="shared" si="3"/>
        <v>6.3492063492063492E-3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7.9365079365079365E-4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17</v>
      </c>
      <c r="F26" s="73">
        <v>23</v>
      </c>
      <c r="G26" s="93">
        <v>17</v>
      </c>
      <c r="H26" s="73">
        <v>23</v>
      </c>
      <c r="I26" s="22">
        <f t="shared" si="0"/>
        <v>0</v>
      </c>
      <c r="J26" s="33">
        <f t="shared" si="0"/>
        <v>0</v>
      </c>
      <c r="K26" s="93">
        <v>17</v>
      </c>
      <c r="L26" s="73">
        <v>23</v>
      </c>
      <c r="M26" s="22">
        <f t="shared" si="7"/>
        <v>0</v>
      </c>
      <c r="N26" s="34">
        <f t="shared" si="7"/>
        <v>0</v>
      </c>
      <c r="O26" s="69">
        <f t="shared" si="6"/>
        <v>0</v>
      </c>
      <c r="P26" s="35">
        <f t="shared" si="3"/>
        <v>1.8253968253968255E-2</v>
      </c>
      <c r="Q26" s="10"/>
      <c r="R26">
        <v>1</v>
      </c>
      <c r="S26" s="94">
        <f t="shared" si="5"/>
        <v>1</v>
      </c>
      <c r="T26" s="49">
        <f t="shared" si="4"/>
        <v>23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3.1746031746031746E-3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1</v>
      </c>
      <c r="L28" s="73">
        <v>1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7.9365079365079365E-4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259</v>
      </c>
      <c r="F29" s="73">
        <v>306</v>
      </c>
      <c r="G29" s="93">
        <v>261</v>
      </c>
      <c r="H29" s="73">
        <v>308</v>
      </c>
      <c r="I29" s="22">
        <f t="shared" si="0"/>
        <v>-2</v>
      </c>
      <c r="J29" s="33">
        <f t="shared" si="0"/>
        <v>-2</v>
      </c>
      <c r="K29" s="93">
        <v>247</v>
      </c>
      <c r="L29" s="73">
        <v>295</v>
      </c>
      <c r="M29" s="22">
        <f t="shared" si="7"/>
        <v>12</v>
      </c>
      <c r="N29" s="34">
        <f t="shared" si="7"/>
        <v>11</v>
      </c>
      <c r="O29" s="69">
        <f t="shared" si="6"/>
        <v>3.7288135593220341E-2</v>
      </c>
      <c r="P29" s="35">
        <f t="shared" si="3"/>
        <v>0.24285714285714285</v>
      </c>
      <c r="Q29" s="10"/>
      <c r="R29">
        <v>1</v>
      </c>
      <c r="S29" s="94">
        <f t="shared" si="5"/>
        <v>1</v>
      </c>
      <c r="T29" s="49">
        <f t="shared" si="4"/>
        <v>306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7.9365079365079365E-4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20</v>
      </c>
      <c r="F35" s="73">
        <v>21</v>
      </c>
      <c r="G35" s="93">
        <v>20</v>
      </c>
      <c r="H35" s="73">
        <v>21</v>
      </c>
      <c r="I35" s="22">
        <f t="shared" si="0"/>
        <v>0</v>
      </c>
      <c r="J35" s="33">
        <f t="shared" si="0"/>
        <v>0</v>
      </c>
      <c r="K35" s="93">
        <v>21</v>
      </c>
      <c r="L35" s="73">
        <v>21</v>
      </c>
      <c r="M35" s="22">
        <f t="shared" ref="M35:N54" si="8">E35-K35</f>
        <v>-1</v>
      </c>
      <c r="N35" s="34">
        <f t="shared" si="8"/>
        <v>0</v>
      </c>
      <c r="O35" s="69">
        <f t="shared" si="6"/>
        <v>0</v>
      </c>
      <c r="P35" s="35">
        <f t="shared" si="3"/>
        <v>1.6666666666666666E-2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3.1746031746031746E-3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22</v>
      </c>
      <c r="F37" s="73">
        <v>28</v>
      </c>
      <c r="G37" s="93">
        <v>21</v>
      </c>
      <c r="H37" s="73">
        <v>27</v>
      </c>
      <c r="I37" s="22">
        <f t="shared" ref="I37:J54" si="9">E37-G37</f>
        <v>1</v>
      </c>
      <c r="J37" s="36">
        <f t="shared" si="9"/>
        <v>1</v>
      </c>
      <c r="K37" s="93">
        <v>14</v>
      </c>
      <c r="L37" s="73">
        <v>20</v>
      </c>
      <c r="M37" s="22">
        <f t="shared" si="8"/>
        <v>8</v>
      </c>
      <c r="N37" s="34">
        <f t="shared" si="8"/>
        <v>8</v>
      </c>
      <c r="O37" s="69">
        <f t="shared" si="6"/>
        <v>0.4</v>
      </c>
      <c r="P37" s="35">
        <f t="shared" si="3"/>
        <v>2.2222222222222223E-2</v>
      </c>
      <c r="Q37" s="10"/>
      <c r="R37" s="98">
        <v>1</v>
      </c>
      <c r="S37" s="96">
        <f t="shared" si="5"/>
        <v>4</v>
      </c>
      <c r="T37" s="49">
        <f t="shared" si="4"/>
        <v>28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7.9365079365079365E-4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113</v>
      </c>
      <c r="F41" s="72">
        <v>119</v>
      </c>
      <c r="G41" s="93">
        <v>108</v>
      </c>
      <c r="H41" s="72">
        <v>114</v>
      </c>
      <c r="I41" s="22">
        <f t="shared" si="9"/>
        <v>5</v>
      </c>
      <c r="J41" s="36">
        <f t="shared" si="9"/>
        <v>5</v>
      </c>
      <c r="K41" s="93">
        <v>121</v>
      </c>
      <c r="L41" s="72">
        <v>127</v>
      </c>
      <c r="M41" s="22">
        <f t="shared" si="8"/>
        <v>-8</v>
      </c>
      <c r="N41" s="34">
        <f t="shared" si="8"/>
        <v>-8</v>
      </c>
      <c r="O41" s="69">
        <f t="shared" si="6"/>
        <v>-6.2992125984251968E-2</v>
      </c>
      <c r="P41" s="35">
        <f t="shared" si="3"/>
        <v>9.4444444444444442E-2</v>
      </c>
      <c r="Q41" s="10"/>
      <c r="R41">
        <v>1</v>
      </c>
      <c r="S41" s="94">
        <f t="shared" si="5"/>
        <v>1</v>
      </c>
      <c r="T41" s="49">
        <f t="shared" si="4"/>
        <v>119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7.9365079365079365E-4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7.9365079365079365E-4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7.9365079365079365E-4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6</v>
      </c>
      <c r="G53" s="21">
        <v>5</v>
      </c>
      <c r="H53" s="72">
        <v>5</v>
      </c>
      <c r="I53" s="42">
        <f t="shared" si="9"/>
        <v>0</v>
      </c>
      <c r="J53" s="40">
        <f t="shared" si="9"/>
        <v>1</v>
      </c>
      <c r="K53" s="21">
        <v>4</v>
      </c>
      <c r="L53" s="72">
        <v>6</v>
      </c>
      <c r="M53" s="21">
        <f t="shared" si="8"/>
        <v>1</v>
      </c>
      <c r="N53" s="34">
        <f t="shared" si="8"/>
        <v>0</v>
      </c>
      <c r="O53" s="69">
        <f t="shared" si="6"/>
        <v>0</v>
      </c>
      <c r="P53" s="35">
        <f t="shared" si="3"/>
        <v>4.7619047619047623E-3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1036</v>
      </c>
      <c r="F54" s="75">
        <f>SUM(F5:F53)</f>
        <v>1260</v>
      </c>
      <c r="G54" s="43">
        <f>SUM(G5:G53)</f>
        <v>1034</v>
      </c>
      <c r="H54" s="75">
        <f>SUM(H5:H53)</f>
        <v>1258</v>
      </c>
      <c r="I54" s="44">
        <f t="shared" si="9"/>
        <v>2</v>
      </c>
      <c r="J54" s="146">
        <f t="shared" si="9"/>
        <v>2</v>
      </c>
      <c r="K54" s="43">
        <f>SUM(K5:K53)</f>
        <v>1046</v>
      </c>
      <c r="L54" s="75">
        <f>SUM(L5:L53)</f>
        <v>1276</v>
      </c>
      <c r="M54" s="44">
        <f t="shared" si="8"/>
        <v>-10</v>
      </c>
      <c r="N54" s="45">
        <f t="shared" si="8"/>
        <v>-16</v>
      </c>
      <c r="O54" s="71">
        <f t="shared" si="6"/>
        <v>-1.2539184952978056E-2</v>
      </c>
      <c r="P54" s="46">
        <f t="shared" si="3"/>
        <v>1</v>
      </c>
      <c r="Q54" s="14"/>
      <c r="R54" s="15">
        <f>SUM(R5:R53)</f>
        <v>33</v>
      </c>
      <c r="T54" s="88">
        <f t="shared" si="4"/>
        <v>1260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EF19-B935-4733-B152-16A26E2A6995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7.375" customWidth="1"/>
    <col min="21" max="21" width="5.75" customWidth="1"/>
    <col min="22" max="25" width="5.625" customWidth="1"/>
    <col min="26" max="26" width="4.875" customWidth="1"/>
    <col min="27" max="27" width="5.625" customWidth="1"/>
    <col min="28" max="28" width="5.125" customWidth="1"/>
    <col min="29" max="31" width="5.625" customWidth="1"/>
    <col min="32" max="32" width="4.875" customWidth="1"/>
    <col min="33" max="33" width="5.625" customWidth="1"/>
    <col min="34" max="34" width="5.875" customWidth="1"/>
    <col min="35" max="35" width="6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126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44593</v>
      </c>
      <c r="F3" s="388"/>
      <c r="G3" s="387">
        <v>44562</v>
      </c>
      <c r="H3" s="388"/>
      <c r="I3" s="345" t="s">
        <v>3</v>
      </c>
      <c r="J3" s="346"/>
      <c r="K3" s="387">
        <v>44228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1.589825119236884E-3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48" t="s">
        <v>25</v>
      </c>
      <c r="V5" s="82">
        <v>18</v>
      </c>
      <c r="W5" s="82">
        <v>1018</v>
      </c>
      <c r="X5" s="83">
        <v>7</v>
      </c>
      <c r="Y5" s="83">
        <v>13</v>
      </c>
      <c r="Z5" s="82">
        <v>2</v>
      </c>
      <c r="AA5" s="82">
        <v>2</v>
      </c>
      <c r="AB5" s="83">
        <v>3</v>
      </c>
      <c r="AC5" s="83">
        <f>SUM(T10+T20+T37+T43)</f>
        <v>31</v>
      </c>
      <c r="AD5" s="82">
        <v>5</v>
      </c>
      <c r="AE5" s="84">
        <v>189</v>
      </c>
      <c r="AF5" s="83">
        <v>2</v>
      </c>
      <c r="AG5" s="83">
        <f>$T6+$T24</f>
        <v>4</v>
      </c>
      <c r="AH5" s="57">
        <f>V5+X5+Z5+AB5+AD5+AF5</f>
        <v>37</v>
      </c>
      <c r="AI5" s="58">
        <f>W5+Y5+AA5+AC5+AE5+AG5+1</f>
        <v>1258</v>
      </c>
      <c r="AJ5" s="85">
        <v>603</v>
      </c>
      <c r="AK5" s="80">
        <v>655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4</v>
      </c>
      <c r="L6" s="74">
        <v>4</v>
      </c>
      <c r="M6" s="21">
        <f t="shared" si="1"/>
        <v>-1</v>
      </c>
      <c r="N6" s="31">
        <f t="shared" si="1"/>
        <v>-1</v>
      </c>
      <c r="O6" s="68">
        <f t="shared" si="2"/>
        <v>-0.25</v>
      </c>
      <c r="P6" s="32">
        <f t="shared" si="3"/>
        <v>2.3847376788553257E-3</v>
      </c>
      <c r="Q6" s="10"/>
      <c r="R6">
        <v>1</v>
      </c>
      <c r="S6" s="101">
        <f>D6</f>
        <v>6</v>
      </c>
      <c r="T6" s="49">
        <f t="shared" si="4"/>
        <v>3</v>
      </c>
      <c r="U6" s="147" t="s">
        <v>19</v>
      </c>
      <c r="V6" s="59">
        <f>V5/AH5</f>
        <v>0.48648648648648651</v>
      </c>
      <c r="W6" s="59">
        <f>W5/AI5</f>
        <v>0.80922098569157397</v>
      </c>
      <c r="X6" s="60">
        <f>X5/AH5</f>
        <v>0.1891891891891892</v>
      </c>
      <c r="Y6" s="60">
        <f>Y5/AI5</f>
        <v>1.0333863275039745E-2</v>
      </c>
      <c r="Z6" s="59">
        <f>Z5/AH5</f>
        <v>5.4054054054054057E-2</v>
      </c>
      <c r="AA6" s="59">
        <f>AA5/AI5</f>
        <v>1.589825119236884E-3</v>
      </c>
      <c r="AB6" s="60">
        <f>AB5/AH5</f>
        <v>8.1081081081081086E-2</v>
      </c>
      <c r="AC6" s="60">
        <f>AC5/AI5</f>
        <v>2.4642289348171701E-2</v>
      </c>
      <c r="AD6" s="59">
        <f>AD5/AH5</f>
        <v>0.13513513513513514</v>
      </c>
      <c r="AE6" s="59">
        <f>AE5/AI5</f>
        <v>0.15023847376788554</v>
      </c>
      <c r="AF6" s="60">
        <f>AF5/AH5</f>
        <v>5.4054054054054057E-2</v>
      </c>
      <c r="AG6" s="60">
        <f>AG5/AI5</f>
        <v>3.1796502384737681E-3</v>
      </c>
      <c r="AH6" s="61">
        <f>V6+X6+Z6+AB6+AD6+AF6</f>
        <v>0.99999999999999989</v>
      </c>
      <c r="AI6" s="62">
        <f>W6+Y6+AA6+AC6+AE6+AG6</f>
        <v>0.99920508744038161</v>
      </c>
      <c r="AJ6" s="63">
        <f>AJ5/AI5</f>
        <v>0.47933227344992052</v>
      </c>
      <c r="AK6" s="64">
        <f>AK5/AI5</f>
        <v>0.52066772655007953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1.589825119236884E-3</v>
      </c>
      <c r="Q7" s="10"/>
      <c r="R7">
        <v>0</v>
      </c>
      <c r="S7" s="110">
        <f>D7</f>
        <v>2</v>
      </c>
      <c r="T7" s="49">
        <f t="shared" si="4"/>
        <v>2</v>
      </c>
      <c r="AC7" t="s">
        <v>123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104</v>
      </c>
      <c r="F8" s="73">
        <v>181</v>
      </c>
      <c r="G8" s="93">
        <v>102</v>
      </c>
      <c r="H8" s="73">
        <v>179</v>
      </c>
      <c r="I8" s="22">
        <f t="shared" si="0"/>
        <v>2</v>
      </c>
      <c r="J8" s="33">
        <f t="shared" si="0"/>
        <v>2</v>
      </c>
      <c r="K8" s="93">
        <v>102</v>
      </c>
      <c r="L8" s="73">
        <v>188</v>
      </c>
      <c r="M8" s="22">
        <f t="shared" si="1"/>
        <v>2</v>
      </c>
      <c r="N8" s="34">
        <f t="shared" si="1"/>
        <v>-7</v>
      </c>
      <c r="O8" s="69">
        <f t="shared" si="2"/>
        <v>-3.7234042553191488E-2</v>
      </c>
      <c r="P8" s="35">
        <f t="shared" si="3"/>
        <v>0.143879173290938</v>
      </c>
      <c r="Q8" s="10"/>
      <c r="R8">
        <v>1</v>
      </c>
      <c r="S8" s="143">
        <f>D8</f>
        <v>5</v>
      </c>
      <c r="T8" s="49">
        <f t="shared" si="4"/>
        <v>181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20</v>
      </c>
      <c r="G9" s="93">
        <v>10</v>
      </c>
      <c r="H9" s="73">
        <v>20</v>
      </c>
      <c r="I9" s="22">
        <f t="shared" si="0"/>
        <v>0</v>
      </c>
      <c r="J9" s="33">
        <f t="shared" si="0"/>
        <v>0</v>
      </c>
      <c r="K9" s="93">
        <v>11</v>
      </c>
      <c r="L9" s="73">
        <v>21</v>
      </c>
      <c r="M9" s="22">
        <f t="shared" si="1"/>
        <v>-1</v>
      </c>
      <c r="N9" s="34">
        <f t="shared" si="1"/>
        <v>-1</v>
      </c>
      <c r="O9" s="69">
        <f t="shared" si="2"/>
        <v>-4.7619047619047616E-2</v>
      </c>
      <c r="P9" s="35">
        <f t="shared" si="3"/>
        <v>1.5898251192368838E-2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3</v>
      </c>
      <c r="G10" s="93">
        <v>1</v>
      </c>
      <c r="H10" s="73">
        <v>3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2</v>
      </c>
      <c r="O10" s="69">
        <f t="shared" si="2"/>
        <v>2</v>
      </c>
      <c r="P10" s="35">
        <f t="shared" si="3"/>
        <v>2.3847376788553257E-3</v>
      </c>
      <c r="Q10" s="10"/>
      <c r="R10" s="98">
        <v>1</v>
      </c>
      <c r="S10" s="96">
        <f t="shared" si="5"/>
        <v>4</v>
      </c>
      <c r="T10" s="49">
        <f t="shared" si="4"/>
        <v>3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2</v>
      </c>
      <c r="F11" s="73">
        <v>4</v>
      </c>
      <c r="G11" s="22">
        <v>2</v>
      </c>
      <c r="H11" s="73">
        <v>4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1</v>
      </c>
      <c r="N11" s="34">
        <f t="shared" si="1"/>
        <v>2</v>
      </c>
      <c r="O11" s="69">
        <f t="shared" si="2"/>
        <v>1</v>
      </c>
      <c r="P11" s="35">
        <f t="shared" si="3"/>
        <v>3.1796502384737681E-3</v>
      </c>
      <c r="Q11" s="10"/>
      <c r="R11">
        <v>1</v>
      </c>
      <c r="S11" s="94">
        <f t="shared" si="5"/>
        <v>1</v>
      </c>
      <c r="T11" s="49">
        <f t="shared" si="4"/>
        <v>4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172</v>
      </c>
      <c r="F12" s="73">
        <v>214</v>
      </c>
      <c r="G12" s="93">
        <v>171</v>
      </c>
      <c r="H12" s="73">
        <v>213</v>
      </c>
      <c r="I12" s="22">
        <f t="shared" si="0"/>
        <v>1</v>
      </c>
      <c r="J12" s="33">
        <f t="shared" si="0"/>
        <v>1</v>
      </c>
      <c r="K12" s="93">
        <v>176</v>
      </c>
      <c r="L12" s="73">
        <v>221</v>
      </c>
      <c r="M12" s="22">
        <f t="shared" si="1"/>
        <v>-4</v>
      </c>
      <c r="N12" s="34">
        <f t="shared" si="1"/>
        <v>-7</v>
      </c>
      <c r="O12" s="69">
        <f t="shared" si="2"/>
        <v>-3.1674208144796379E-2</v>
      </c>
      <c r="P12" s="35">
        <f t="shared" si="3"/>
        <v>0.17011128775834658</v>
      </c>
      <c r="Q12" s="10"/>
      <c r="R12">
        <v>1</v>
      </c>
      <c r="S12" s="94">
        <f t="shared" si="5"/>
        <v>1</v>
      </c>
      <c r="T12" s="49">
        <f t="shared" si="4"/>
        <v>214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127</v>
      </c>
      <c r="F13" s="73">
        <v>130</v>
      </c>
      <c r="G13" s="93">
        <v>127</v>
      </c>
      <c r="H13" s="73">
        <v>130</v>
      </c>
      <c r="I13" s="22">
        <f t="shared" si="0"/>
        <v>0</v>
      </c>
      <c r="J13" s="33">
        <f t="shared" si="0"/>
        <v>0</v>
      </c>
      <c r="K13" s="93">
        <v>138</v>
      </c>
      <c r="L13" s="73">
        <v>141</v>
      </c>
      <c r="M13" s="22">
        <f t="shared" si="1"/>
        <v>-11</v>
      </c>
      <c r="N13" s="34">
        <f t="shared" si="1"/>
        <v>-11</v>
      </c>
      <c r="O13" s="69">
        <f>IF(ISERROR(N13/L13),0,N13/L13)</f>
        <v>-7.8014184397163122E-2</v>
      </c>
      <c r="P13" s="35">
        <f t="shared" si="3"/>
        <v>0.10333863275039745</v>
      </c>
      <c r="Q13" s="10"/>
      <c r="R13">
        <v>1</v>
      </c>
      <c r="S13" s="94">
        <f t="shared" si="5"/>
        <v>1</v>
      </c>
      <c r="T13" s="49">
        <f t="shared" si="4"/>
        <v>130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1.589825119236884E-3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2</v>
      </c>
      <c r="F15" s="73">
        <v>2</v>
      </c>
      <c r="G15" s="22">
        <v>2</v>
      </c>
      <c r="H15" s="73">
        <v>2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1</v>
      </c>
      <c r="N15" s="34">
        <f t="shared" si="1"/>
        <v>1</v>
      </c>
      <c r="O15" s="69">
        <f t="shared" si="6"/>
        <v>1</v>
      </c>
      <c r="P15" s="35">
        <f t="shared" si="3"/>
        <v>1.589825119236884E-3</v>
      </c>
      <c r="Q15" s="10"/>
      <c r="R15">
        <v>0</v>
      </c>
      <c r="S15" s="100">
        <f t="shared" si="5"/>
        <v>2</v>
      </c>
      <c r="T15" s="49">
        <f t="shared" si="4"/>
        <v>2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7</v>
      </c>
      <c r="H17" s="73">
        <v>8</v>
      </c>
      <c r="I17" s="22">
        <f t="shared" si="0"/>
        <v>0</v>
      </c>
      <c r="J17" s="33">
        <f t="shared" si="0"/>
        <v>0</v>
      </c>
      <c r="K17" s="93">
        <v>7</v>
      </c>
      <c r="L17" s="73">
        <v>7</v>
      </c>
      <c r="M17" s="22">
        <f t="shared" si="1"/>
        <v>0</v>
      </c>
      <c r="N17" s="34">
        <f t="shared" si="1"/>
        <v>1</v>
      </c>
      <c r="O17" s="69">
        <f t="shared" si="6"/>
        <v>0.14285714285714285</v>
      </c>
      <c r="P17" s="35">
        <f t="shared" si="3"/>
        <v>6.3593004769475362E-3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32</v>
      </c>
      <c r="F18" s="73">
        <v>32</v>
      </c>
      <c r="G18" s="93">
        <v>31</v>
      </c>
      <c r="H18" s="73">
        <v>31</v>
      </c>
      <c r="I18" s="22">
        <f t="shared" si="0"/>
        <v>1</v>
      </c>
      <c r="J18" s="33">
        <f t="shared" si="0"/>
        <v>1</v>
      </c>
      <c r="K18" s="93">
        <v>38</v>
      </c>
      <c r="L18" s="73">
        <v>38</v>
      </c>
      <c r="M18" s="22">
        <f t="shared" si="1"/>
        <v>-6</v>
      </c>
      <c r="N18" s="34">
        <f t="shared" si="1"/>
        <v>-6</v>
      </c>
      <c r="O18" s="69">
        <f t="shared" si="6"/>
        <v>-0.15789473684210525</v>
      </c>
      <c r="P18" s="35">
        <f t="shared" si="3"/>
        <v>2.5437201907790145E-2</v>
      </c>
      <c r="Q18" s="10"/>
      <c r="R18">
        <v>1</v>
      </c>
      <c r="S18" s="94">
        <f t="shared" si="5"/>
        <v>1</v>
      </c>
      <c r="T18" s="49">
        <f t="shared" si="4"/>
        <v>32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7.9491255961844202E-4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7.9491255961844202E-4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116</v>
      </c>
      <c r="F21" s="73">
        <v>127</v>
      </c>
      <c r="G21" s="93">
        <v>115</v>
      </c>
      <c r="H21" s="73">
        <v>126</v>
      </c>
      <c r="I21" s="22">
        <f t="shared" si="0"/>
        <v>1</v>
      </c>
      <c r="J21" s="33">
        <f t="shared" si="0"/>
        <v>1</v>
      </c>
      <c r="K21" s="93">
        <v>125</v>
      </c>
      <c r="L21" s="73">
        <v>134</v>
      </c>
      <c r="M21" s="22">
        <f t="shared" ref="M21:N33" si="7">E21-K21</f>
        <v>-9</v>
      </c>
      <c r="N21" s="34">
        <f t="shared" si="7"/>
        <v>-7</v>
      </c>
      <c r="O21" s="69">
        <f t="shared" si="6"/>
        <v>-5.2238805970149252E-2</v>
      </c>
      <c r="P21" s="35">
        <f t="shared" si="3"/>
        <v>0.10095389507154214</v>
      </c>
      <c r="Q21" s="10"/>
      <c r="R21">
        <v>1</v>
      </c>
      <c r="S21" s="94">
        <f t="shared" si="5"/>
        <v>1</v>
      </c>
      <c r="T21" s="49">
        <f t="shared" si="4"/>
        <v>127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5</v>
      </c>
      <c r="F22" s="73">
        <v>5</v>
      </c>
      <c r="G22" s="93">
        <v>6</v>
      </c>
      <c r="H22" s="73">
        <v>6</v>
      </c>
      <c r="I22" s="22">
        <f t="shared" si="0"/>
        <v>-1</v>
      </c>
      <c r="J22" s="33">
        <f t="shared" si="0"/>
        <v>-1</v>
      </c>
      <c r="K22" s="93">
        <v>6</v>
      </c>
      <c r="L22" s="73">
        <v>6</v>
      </c>
      <c r="M22" s="22">
        <f t="shared" si="7"/>
        <v>-1</v>
      </c>
      <c r="N22" s="34">
        <f t="shared" si="7"/>
        <v>-1</v>
      </c>
      <c r="O22" s="69">
        <f t="shared" si="6"/>
        <v>-0.16666666666666666</v>
      </c>
      <c r="P22" s="35">
        <f t="shared" si="3"/>
        <v>3.9745627980922096E-3</v>
      </c>
      <c r="Q22" s="10"/>
      <c r="R22">
        <v>1</v>
      </c>
      <c r="S22" s="94">
        <f t="shared" si="5"/>
        <v>1</v>
      </c>
      <c r="T22" s="49">
        <f t="shared" si="4"/>
        <v>5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8</v>
      </c>
      <c r="G23" s="93">
        <v>3</v>
      </c>
      <c r="H23" s="73">
        <v>8</v>
      </c>
      <c r="I23" s="37">
        <f t="shared" si="0"/>
        <v>0</v>
      </c>
      <c r="J23" s="33">
        <f t="shared" si="0"/>
        <v>0</v>
      </c>
      <c r="K23" s="93">
        <v>1</v>
      </c>
      <c r="L23" s="73">
        <v>4</v>
      </c>
      <c r="M23" s="37">
        <f t="shared" si="7"/>
        <v>2</v>
      </c>
      <c r="N23" s="38">
        <f t="shared" si="7"/>
        <v>4</v>
      </c>
      <c r="O23" s="70">
        <f t="shared" si="6"/>
        <v>1</v>
      </c>
      <c r="P23" s="39">
        <f t="shared" si="3"/>
        <v>6.3593004769475362E-3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7.9491255961844202E-4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17</v>
      </c>
      <c r="F26" s="73">
        <v>23</v>
      </c>
      <c r="G26" s="93">
        <v>17</v>
      </c>
      <c r="H26" s="73">
        <v>23</v>
      </c>
      <c r="I26" s="22">
        <f t="shared" si="0"/>
        <v>0</v>
      </c>
      <c r="J26" s="33">
        <f t="shared" si="0"/>
        <v>0</v>
      </c>
      <c r="K26" s="93">
        <v>19</v>
      </c>
      <c r="L26" s="73">
        <v>25</v>
      </c>
      <c r="M26" s="22">
        <f t="shared" si="7"/>
        <v>-2</v>
      </c>
      <c r="N26" s="34">
        <f t="shared" si="7"/>
        <v>-2</v>
      </c>
      <c r="O26" s="69">
        <f t="shared" si="6"/>
        <v>-0.08</v>
      </c>
      <c r="P26" s="35">
        <f t="shared" si="3"/>
        <v>1.8282988871224166E-2</v>
      </c>
      <c r="Q26" s="10"/>
      <c r="R26">
        <v>1</v>
      </c>
      <c r="S26" s="94">
        <f t="shared" si="5"/>
        <v>1</v>
      </c>
      <c r="T26" s="49">
        <f t="shared" si="4"/>
        <v>23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3.1796502384737681E-3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1</v>
      </c>
      <c r="L28" s="73">
        <v>1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7.9491255961844202E-4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261</v>
      </c>
      <c r="F29" s="73">
        <v>308</v>
      </c>
      <c r="G29" s="93">
        <v>259</v>
      </c>
      <c r="H29" s="73">
        <v>307</v>
      </c>
      <c r="I29" s="22">
        <f t="shared" si="0"/>
        <v>2</v>
      </c>
      <c r="J29" s="33">
        <f t="shared" si="0"/>
        <v>1</v>
      </c>
      <c r="K29" s="93">
        <v>248</v>
      </c>
      <c r="L29" s="73">
        <v>291</v>
      </c>
      <c r="M29" s="22">
        <f t="shared" si="7"/>
        <v>13</v>
      </c>
      <c r="N29" s="34">
        <f t="shared" si="7"/>
        <v>17</v>
      </c>
      <c r="O29" s="69">
        <f t="shared" si="6"/>
        <v>5.8419243986254296E-2</v>
      </c>
      <c r="P29" s="35">
        <f t="shared" si="3"/>
        <v>0.24483306836248012</v>
      </c>
      <c r="Q29" s="10"/>
      <c r="R29">
        <v>1</v>
      </c>
      <c r="S29" s="94">
        <f t="shared" si="5"/>
        <v>1</v>
      </c>
      <c r="T29" s="49">
        <f t="shared" si="4"/>
        <v>308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7.9491255961844202E-4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20</v>
      </c>
      <c r="F35" s="73">
        <v>21</v>
      </c>
      <c r="G35" s="93">
        <v>19</v>
      </c>
      <c r="H35" s="73">
        <v>19</v>
      </c>
      <c r="I35" s="22">
        <f t="shared" si="0"/>
        <v>1</v>
      </c>
      <c r="J35" s="33">
        <f t="shared" si="0"/>
        <v>2</v>
      </c>
      <c r="K35" s="93">
        <v>21</v>
      </c>
      <c r="L35" s="73">
        <v>21</v>
      </c>
      <c r="M35" s="22">
        <f t="shared" ref="M35:N54" si="8">E35-K35</f>
        <v>-1</v>
      </c>
      <c r="N35" s="34">
        <f t="shared" si="8"/>
        <v>0</v>
      </c>
      <c r="O35" s="69">
        <f t="shared" si="6"/>
        <v>0</v>
      </c>
      <c r="P35" s="35">
        <f t="shared" si="3"/>
        <v>1.6693163751987282E-2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3.1796502384737681E-3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21</v>
      </c>
      <c r="F37" s="73">
        <v>27</v>
      </c>
      <c r="G37" s="93">
        <v>21</v>
      </c>
      <c r="H37" s="73">
        <v>27</v>
      </c>
      <c r="I37" s="22">
        <f t="shared" ref="I37:J54" si="9">E37-G37</f>
        <v>0</v>
      </c>
      <c r="J37" s="36">
        <f t="shared" si="9"/>
        <v>0</v>
      </c>
      <c r="K37" s="93">
        <v>14</v>
      </c>
      <c r="L37" s="73">
        <v>20</v>
      </c>
      <c r="M37" s="22">
        <f t="shared" si="8"/>
        <v>7</v>
      </c>
      <c r="N37" s="34">
        <f t="shared" si="8"/>
        <v>7</v>
      </c>
      <c r="O37" s="69">
        <f t="shared" si="6"/>
        <v>0.35</v>
      </c>
      <c r="P37" s="35">
        <f t="shared" si="3"/>
        <v>2.1462639109697933E-2</v>
      </c>
      <c r="Q37" s="10"/>
      <c r="R37" s="98">
        <v>1</v>
      </c>
      <c r="S37" s="96">
        <f t="shared" si="5"/>
        <v>4</v>
      </c>
      <c r="T37" s="49">
        <f t="shared" si="4"/>
        <v>27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7.9491255961844202E-4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108</v>
      </c>
      <c r="F41" s="72">
        <v>114</v>
      </c>
      <c r="G41" s="93">
        <v>107</v>
      </c>
      <c r="H41" s="72">
        <v>114</v>
      </c>
      <c r="I41" s="22">
        <f t="shared" si="9"/>
        <v>1</v>
      </c>
      <c r="J41" s="36">
        <f t="shared" si="9"/>
        <v>0</v>
      </c>
      <c r="K41" s="93">
        <v>124</v>
      </c>
      <c r="L41" s="72">
        <v>130</v>
      </c>
      <c r="M41" s="22">
        <f t="shared" si="8"/>
        <v>-16</v>
      </c>
      <c r="N41" s="34">
        <f t="shared" si="8"/>
        <v>-16</v>
      </c>
      <c r="O41" s="69">
        <f t="shared" si="6"/>
        <v>-0.12307692307692308</v>
      </c>
      <c r="P41" s="35">
        <f t="shared" si="3"/>
        <v>9.0620031796502382E-2</v>
      </c>
      <c r="Q41" s="10"/>
      <c r="R41">
        <v>1</v>
      </c>
      <c r="S41" s="94">
        <f t="shared" si="5"/>
        <v>1</v>
      </c>
      <c r="T41" s="49">
        <f t="shared" si="4"/>
        <v>114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7.9491255961844202E-4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7.9491255961844202E-4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7.9491255961844202E-4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3</v>
      </c>
      <c r="H53" s="72">
        <v>3</v>
      </c>
      <c r="I53" s="42">
        <f t="shared" si="9"/>
        <v>2</v>
      </c>
      <c r="J53" s="40">
        <f t="shared" si="9"/>
        <v>2</v>
      </c>
      <c r="K53" s="21">
        <v>4</v>
      </c>
      <c r="L53" s="72">
        <v>6</v>
      </c>
      <c r="M53" s="21">
        <f t="shared" si="8"/>
        <v>1</v>
      </c>
      <c r="N53" s="34">
        <f t="shared" si="8"/>
        <v>-1</v>
      </c>
      <c r="O53" s="69">
        <f t="shared" si="6"/>
        <v>-0.16666666666666666</v>
      </c>
      <c r="P53" s="35">
        <f t="shared" si="3"/>
        <v>3.9745627980922096E-3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1034</v>
      </c>
      <c r="F54" s="75">
        <f>SUM(F5:F53)</f>
        <v>1258</v>
      </c>
      <c r="G54" s="43">
        <f>SUM(G5:G53)</f>
        <v>1024</v>
      </c>
      <c r="H54" s="75">
        <f>SUM(H5:H53)</f>
        <v>1249</v>
      </c>
      <c r="I54" s="44">
        <f t="shared" si="9"/>
        <v>10</v>
      </c>
      <c r="J54" s="146">
        <f t="shared" si="9"/>
        <v>9</v>
      </c>
      <c r="K54" s="43">
        <f>SUM(K5:K53)</f>
        <v>1058</v>
      </c>
      <c r="L54" s="75">
        <f>SUM(L5:L53)</f>
        <v>1283</v>
      </c>
      <c r="M54" s="44">
        <f t="shared" si="8"/>
        <v>-24</v>
      </c>
      <c r="N54" s="45">
        <f t="shared" si="8"/>
        <v>-25</v>
      </c>
      <c r="O54" s="71">
        <f t="shared" si="6"/>
        <v>-1.9485580670303974E-2</v>
      </c>
      <c r="P54" s="46">
        <f t="shared" si="3"/>
        <v>1</v>
      </c>
      <c r="Q54" s="14"/>
      <c r="R54" s="15">
        <f>SUM(R5:R53)</f>
        <v>33</v>
      </c>
      <c r="T54" s="88">
        <f t="shared" si="4"/>
        <v>1258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D218B-0223-42FA-B7F1-A7A462892BDA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7.375" customWidth="1"/>
    <col min="21" max="21" width="5.75" customWidth="1"/>
    <col min="22" max="25" width="5.625" customWidth="1"/>
    <col min="26" max="26" width="4.875" customWidth="1"/>
    <col min="27" max="27" width="5.625" customWidth="1"/>
    <col min="28" max="28" width="5.125" customWidth="1"/>
    <col min="29" max="31" width="5.625" customWidth="1"/>
    <col min="32" max="32" width="4.875" customWidth="1"/>
    <col min="33" max="33" width="5.625" customWidth="1"/>
    <col min="34" max="34" width="5.875" customWidth="1"/>
    <col min="35" max="35" width="6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125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44562</v>
      </c>
      <c r="F3" s="388"/>
      <c r="G3" s="387">
        <v>44531</v>
      </c>
      <c r="H3" s="388"/>
      <c r="I3" s="345" t="s">
        <v>3</v>
      </c>
      <c r="J3" s="346"/>
      <c r="K3" s="387">
        <v>44197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1.6012810248198558E-3</v>
      </c>
      <c r="Q5" s="9"/>
      <c r="R5">
        <v>1</v>
      </c>
      <c r="S5" s="97">
        <f>D5</f>
        <v>5</v>
      </c>
      <c r="T5" s="49">
        <f t="shared" ref="T5:T54" si="4">F5</f>
        <v>2</v>
      </c>
      <c r="U5" s="148" t="s">
        <v>25</v>
      </c>
      <c r="V5" s="82">
        <v>16</v>
      </c>
      <c r="W5" s="82">
        <v>1011</v>
      </c>
      <c r="X5" s="83">
        <v>7</v>
      </c>
      <c r="Y5" s="83">
        <v>13</v>
      </c>
      <c r="Z5" s="82">
        <v>2</v>
      </c>
      <c r="AA5" s="82">
        <v>2</v>
      </c>
      <c r="AB5" s="83">
        <v>3</v>
      </c>
      <c r="AC5" s="83">
        <f>SUM(T10+T20+T37+T43)</f>
        <v>31</v>
      </c>
      <c r="AD5" s="82">
        <v>5</v>
      </c>
      <c r="AE5" s="84">
        <v>187</v>
      </c>
      <c r="AF5" s="83">
        <v>2</v>
      </c>
      <c r="AG5" s="83">
        <f>$T6+$T24</f>
        <v>4</v>
      </c>
      <c r="AH5" s="57">
        <f>V5+X5+Z5+AB5+AD5+AF5</f>
        <v>35</v>
      </c>
      <c r="AI5" s="58">
        <f>W5+Y5+AA5+AC5+AE5+AG5+1</f>
        <v>1249</v>
      </c>
      <c r="AJ5" s="85">
        <v>597</v>
      </c>
      <c r="AK5" s="80">
        <v>652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4</v>
      </c>
      <c r="L6" s="74">
        <v>4</v>
      </c>
      <c r="M6" s="21">
        <f t="shared" si="1"/>
        <v>-1</v>
      </c>
      <c r="N6" s="31">
        <f t="shared" si="1"/>
        <v>-1</v>
      </c>
      <c r="O6" s="68">
        <f t="shared" si="2"/>
        <v>-0.25</v>
      </c>
      <c r="P6" s="32">
        <f t="shared" si="3"/>
        <v>2.4019215372297837E-3</v>
      </c>
      <c r="Q6" s="10"/>
      <c r="R6">
        <v>1</v>
      </c>
      <c r="S6" s="101">
        <f>D6</f>
        <v>6</v>
      </c>
      <c r="T6" s="49">
        <f t="shared" si="4"/>
        <v>3</v>
      </c>
      <c r="U6" s="147" t="s">
        <v>19</v>
      </c>
      <c r="V6" s="59">
        <f>V5/AH5</f>
        <v>0.45714285714285713</v>
      </c>
      <c r="W6" s="59">
        <f>W5/AI5</f>
        <v>0.8094475580464372</v>
      </c>
      <c r="X6" s="60">
        <f>X5/AH5</f>
        <v>0.2</v>
      </c>
      <c r="Y6" s="60">
        <f>Y5/AI5</f>
        <v>1.0408326661329063E-2</v>
      </c>
      <c r="Z6" s="59">
        <f>Z5/AH5</f>
        <v>5.7142857142857141E-2</v>
      </c>
      <c r="AA6" s="59">
        <f>AA5/AI5</f>
        <v>1.6012810248198558E-3</v>
      </c>
      <c r="AB6" s="60">
        <f>AB5/AH5</f>
        <v>8.5714285714285715E-2</v>
      </c>
      <c r="AC6" s="60">
        <f>AC5/AI5</f>
        <v>2.4819855884707767E-2</v>
      </c>
      <c r="AD6" s="59">
        <f>AD5/AH5</f>
        <v>0.14285714285714285</v>
      </c>
      <c r="AE6" s="59">
        <f>AE5/AI5</f>
        <v>0.14971977582065651</v>
      </c>
      <c r="AF6" s="60">
        <f>AF5/AH5</f>
        <v>5.7142857142857141E-2</v>
      </c>
      <c r="AG6" s="60">
        <f>AG5/AI5</f>
        <v>3.2025620496397116E-3</v>
      </c>
      <c r="AH6" s="61">
        <f>V6+X6+Z6+AB6+AD6+AF6</f>
        <v>1</v>
      </c>
      <c r="AI6" s="62">
        <f>W6+Y6+AA6+AC6+AE6+AG6</f>
        <v>0.9991993594875902</v>
      </c>
      <c r="AJ6" s="63">
        <f>AJ5/AI5</f>
        <v>0.47798238590872699</v>
      </c>
      <c r="AK6" s="64">
        <f>AK5/AI5</f>
        <v>0.52201761409127301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1.6012810248198558E-3</v>
      </c>
      <c r="Q7" s="10"/>
      <c r="R7">
        <v>0</v>
      </c>
      <c r="S7" s="110">
        <f>D7</f>
        <v>2</v>
      </c>
      <c r="T7" s="49">
        <f t="shared" si="4"/>
        <v>2</v>
      </c>
      <c r="AC7" t="s">
        <v>123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179</v>
      </c>
      <c r="G8" s="93">
        <v>102</v>
      </c>
      <c r="H8" s="73">
        <v>185</v>
      </c>
      <c r="I8" s="22">
        <f t="shared" si="0"/>
        <v>0</v>
      </c>
      <c r="J8" s="33">
        <f t="shared" si="0"/>
        <v>-6</v>
      </c>
      <c r="K8" s="93">
        <v>103</v>
      </c>
      <c r="L8" s="73">
        <v>189</v>
      </c>
      <c r="M8" s="22">
        <f t="shared" si="1"/>
        <v>-1</v>
      </c>
      <c r="N8" s="34">
        <f t="shared" si="1"/>
        <v>-10</v>
      </c>
      <c r="O8" s="69">
        <f t="shared" si="2"/>
        <v>-5.2910052910052907E-2</v>
      </c>
      <c r="P8" s="35">
        <f t="shared" si="3"/>
        <v>0.14331465172137711</v>
      </c>
      <c r="Q8" s="10"/>
      <c r="R8">
        <v>1</v>
      </c>
      <c r="S8" s="143">
        <f>D8</f>
        <v>5</v>
      </c>
      <c r="T8" s="49">
        <f t="shared" si="4"/>
        <v>179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20</v>
      </c>
      <c r="G9" s="93">
        <v>10</v>
      </c>
      <c r="H9" s="73">
        <v>20</v>
      </c>
      <c r="I9" s="22">
        <f t="shared" si="0"/>
        <v>0</v>
      </c>
      <c r="J9" s="33">
        <f t="shared" si="0"/>
        <v>0</v>
      </c>
      <c r="K9" s="93">
        <v>11</v>
      </c>
      <c r="L9" s="73">
        <v>21</v>
      </c>
      <c r="M9" s="22">
        <f t="shared" si="1"/>
        <v>-1</v>
      </c>
      <c r="N9" s="34">
        <f t="shared" si="1"/>
        <v>-1</v>
      </c>
      <c r="O9" s="69">
        <f t="shared" si="2"/>
        <v>-4.7619047619047616E-2</v>
      </c>
      <c r="P9" s="35">
        <f t="shared" si="3"/>
        <v>1.6012810248198558E-2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3</v>
      </c>
      <c r="G10" s="93">
        <v>1</v>
      </c>
      <c r="H10" s="73">
        <v>3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2</v>
      </c>
      <c r="O10" s="69">
        <f t="shared" si="2"/>
        <v>2</v>
      </c>
      <c r="P10" s="35">
        <f t="shared" si="3"/>
        <v>2.4019215372297837E-3</v>
      </c>
      <c r="Q10" s="10"/>
      <c r="R10" s="98">
        <v>1</v>
      </c>
      <c r="S10" s="96">
        <f t="shared" si="5"/>
        <v>4</v>
      </c>
      <c r="T10" s="49">
        <f t="shared" si="4"/>
        <v>3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2</v>
      </c>
      <c r="F11" s="73">
        <v>4</v>
      </c>
      <c r="G11" s="22">
        <v>1</v>
      </c>
      <c r="H11" s="73">
        <v>3</v>
      </c>
      <c r="I11" s="22">
        <f t="shared" si="0"/>
        <v>1</v>
      </c>
      <c r="J11" s="33">
        <f t="shared" si="0"/>
        <v>1</v>
      </c>
      <c r="K11" s="22">
        <v>1</v>
      </c>
      <c r="L11" s="73">
        <v>2</v>
      </c>
      <c r="M11" s="22">
        <f t="shared" si="1"/>
        <v>1</v>
      </c>
      <c r="N11" s="34">
        <f t="shared" si="1"/>
        <v>2</v>
      </c>
      <c r="O11" s="69">
        <f t="shared" si="2"/>
        <v>1</v>
      </c>
      <c r="P11" s="35">
        <f t="shared" si="3"/>
        <v>3.2025620496397116E-3</v>
      </c>
      <c r="Q11" s="10"/>
      <c r="R11">
        <v>1</v>
      </c>
      <c r="S11" s="94">
        <f t="shared" si="5"/>
        <v>1</v>
      </c>
      <c r="T11" s="49">
        <f t="shared" si="4"/>
        <v>4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171</v>
      </c>
      <c r="F12" s="73">
        <v>213</v>
      </c>
      <c r="G12" s="93">
        <v>173</v>
      </c>
      <c r="H12" s="73">
        <v>215</v>
      </c>
      <c r="I12" s="22">
        <f t="shared" si="0"/>
        <v>-2</v>
      </c>
      <c r="J12" s="33">
        <f t="shared" si="0"/>
        <v>-2</v>
      </c>
      <c r="K12" s="93">
        <v>176</v>
      </c>
      <c r="L12" s="73">
        <v>222</v>
      </c>
      <c r="M12" s="22">
        <f t="shared" si="1"/>
        <v>-5</v>
      </c>
      <c r="N12" s="34">
        <f t="shared" si="1"/>
        <v>-9</v>
      </c>
      <c r="O12" s="69">
        <f t="shared" si="2"/>
        <v>-4.0540540540540543E-2</v>
      </c>
      <c r="P12" s="35">
        <f t="shared" si="3"/>
        <v>0.17053642914331466</v>
      </c>
      <c r="Q12" s="10"/>
      <c r="R12">
        <v>1</v>
      </c>
      <c r="S12" s="94">
        <f t="shared" si="5"/>
        <v>1</v>
      </c>
      <c r="T12" s="49">
        <f t="shared" si="4"/>
        <v>213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127</v>
      </c>
      <c r="F13" s="73">
        <v>130</v>
      </c>
      <c r="G13" s="93">
        <v>129</v>
      </c>
      <c r="H13" s="73">
        <v>132</v>
      </c>
      <c r="I13" s="22">
        <f t="shared" si="0"/>
        <v>-2</v>
      </c>
      <c r="J13" s="33">
        <f t="shared" si="0"/>
        <v>-2</v>
      </c>
      <c r="K13" s="93">
        <v>140</v>
      </c>
      <c r="L13" s="73">
        <v>142</v>
      </c>
      <c r="M13" s="22">
        <f t="shared" si="1"/>
        <v>-13</v>
      </c>
      <c r="N13" s="34">
        <f t="shared" si="1"/>
        <v>-12</v>
      </c>
      <c r="O13" s="69">
        <f>IF(ISERROR(N13/L13),0,N13/L13)</f>
        <v>-8.4507042253521125E-2</v>
      </c>
      <c r="P13" s="35">
        <f t="shared" si="3"/>
        <v>0.10408326661329063</v>
      </c>
      <c r="Q13" s="10"/>
      <c r="R13">
        <v>1</v>
      </c>
      <c r="S13" s="94">
        <f t="shared" si="5"/>
        <v>1</v>
      </c>
      <c r="T13" s="49">
        <f t="shared" si="4"/>
        <v>130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1.6012810248198558E-3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2</v>
      </c>
      <c r="F15" s="73">
        <v>2</v>
      </c>
      <c r="G15" s="22">
        <v>2</v>
      </c>
      <c r="H15" s="73">
        <v>2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1</v>
      </c>
      <c r="N15" s="34">
        <f t="shared" si="1"/>
        <v>1</v>
      </c>
      <c r="O15" s="69">
        <f t="shared" si="6"/>
        <v>1</v>
      </c>
      <c r="P15" s="35">
        <f t="shared" si="3"/>
        <v>1.6012810248198558E-3</v>
      </c>
      <c r="Q15" s="10"/>
      <c r="R15">
        <v>0</v>
      </c>
      <c r="S15" s="100">
        <f t="shared" si="5"/>
        <v>2</v>
      </c>
      <c r="T15" s="49">
        <f t="shared" si="4"/>
        <v>2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7</v>
      </c>
      <c r="H17" s="73">
        <v>8</v>
      </c>
      <c r="I17" s="22">
        <f t="shared" si="0"/>
        <v>0</v>
      </c>
      <c r="J17" s="33">
        <f t="shared" si="0"/>
        <v>0</v>
      </c>
      <c r="K17" s="93">
        <v>7</v>
      </c>
      <c r="L17" s="73">
        <v>7</v>
      </c>
      <c r="M17" s="22">
        <f t="shared" si="1"/>
        <v>0</v>
      </c>
      <c r="N17" s="34">
        <f t="shared" si="1"/>
        <v>1</v>
      </c>
      <c r="O17" s="69">
        <f t="shared" si="6"/>
        <v>0.14285714285714285</v>
      </c>
      <c r="P17" s="35">
        <f t="shared" si="3"/>
        <v>6.4051240992794231E-3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31</v>
      </c>
      <c r="F18" s="73">
        <v>31</v>
      </c>
      <c r="G18" s="93">
        <v>30</v>
      </c>
      <c r="H18" s="73">
        <v>30</v>
      </c>
      <c r="I18" s="22">
        <f t="shared" si="0"/>
        <v>1</v>
      </c>
      <c r="J18" s="33">
        <f t="shared" si="0"/>
        <v>1</v>
      </c>
      <c r="K18" s="93">
        <v>38</v>
      </c>
      <c r="L18" s="73">
        <v>38</v>
      </c>
      <c r="M18" s="22">
        <f t="shared" si="1"/>
        <v>-7</v>
      </c>
      <c r="N18" s="34">
        <f t="shared" si="1"/>
        <v>-7</v>
      </c>
      <c r="O18" s="69">
        <f t="shared" si="6"/>
        <v>-0.18421052631578946</v>
      </c>
      <c r="P18" s="35">
        <f t="shared" si="3"/>
        <v>2.4819855884707767E-2</v>
      </c>
      <c r="Q18" s="10"/>
      <c r="R18">
        <v>1</v>
      </c>
      <c r="S18" s="94">
        <f t="shared" si="5"/>
        <v>1</v>
      </c>
      <c r="T18" s="49">
        <f t="shared" si="4"/>
        <v>31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8.0064051240992789E-4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8.0064051240992789E-4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115</v>
      </c>
      <c r="F21" s="73">
        <v>126</v>
      </c>
      <c r="G21" s="93">
        <v>115</v>
      </c>
      <c r="H21" s="73">
        <v>126</v>
      </c>
      <c r="I21" s="22">
        <f t="shared" si="0"/>
        <v>0</v>
      </c>
      <c r="J21" s="33">
        <f t="shared" si="0"/>
        <v>0</v>
      </c>
      <c r="K21" s="93">
        <v>125</v>
      </c>
      <c r="L21" s="73">
        <v>134</v>
      </c>
      <c r="M21" s="22">
        <f t="shared" ref="M21:N33" si="7">E21-K21</f>
        <v>-10</v>
      </c>
      <c r="N21" s="34">
        <f t="shared" si="7"/>
        <v>-8</v>
      </c>
      <c r="O21" s="69">
        <f t="shared" si="6"/>
        <v>-5.9701492537313432E-2</v>
      </c>
      <c r="P21" s="35">
        <f t="shared" si="3"/>
        <v>0.10088070456365092</v>
      </c>
      <c r="Q21" s="10"/>
      <c r="R21">
        <v>1</v>
      </c>
      <c r="S21" s="94">
        <f t="shared" si="5"/>
        <v>1</v>
      </c>
      <c r="T21" s="49">
        <f t="shared" si="4"/>
        <v>126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4.8038430744595673E-3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8</v>
      </c>
      <c r="G23" s="93">
        <v>3</v>
      </c>
      <c r="H23" s="73">
        <v>8</v>
      </c>
      <c r="I23" s="37">
        <f t="shared" si="0"/>
        <v>0</v>
      </c>
      <c r="J23" s="33">
        <f t="shared" si="0"/>
        <v>0</v>
      </c>
      <c r="K23" s="93">
        <v>1</v>
      </c>
      <c r="L23" s="73">
        <v>4</v>
      </c>
      <c r="M23" s="37">
        <f t="shared" si="7"/>
        <v>2</v>
      </c>
      <c r="N23" s="38">
        <f t="shared" si="7"/>
        <v>4</v>
      </c>
      <c r="O23" s="70">
        <f t="shared" si="6"/>
        <v>1</v>
      </c>
      <c r="P23" s="39">
        <f t="shared" si="3"/>
        <v>6.4051240992794231E-3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8.0064051240992789E-4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17</v>
      </c>
      <c r="F26" s="73">
        <v>23</v>
      </c>
      <c r="G26" s="93">
        <v>19</v>
      </c>
      <c r="H26" s="73">
        <v>25</v>
      </c>
      <c r="I26" s="22">
        <f t="shared" si="0"/>
        <v>-2</v>
      </c>
      <c r="J26" s="33">
        <f t="shared" si="0"/>
        <v>-2</v>
      </c>
      <c r="K26" s="93">
        <v>17</v>
      </c>
      <c r="L26" s="73">
        <v>24</v>
      </c>
      <c r="M26" s="22">
        <f t="shared" si="7"/>
        <v>0</v>
      </c>
      <c r="N26" s="34">
        <f t="shared" si="7"/>
        <v>-1</v>
      </c>
      <c r="O26" s="69">
        <f t="shared" si="6"/>
        <v>-4.1666666666666664E-2</v>
      </c>
      <c r="P26" s="35">
        <f t="shared" si="3"/>
        <v>1.8414731785428344E-2</v>
      </c>
      <c r="Q26" s="10"/>
      <c r="R26">
        <v>1</v>
      </c>
      <c r="S26" s="94">
        <f t="shared" si="5"/>
        <v>1</v>
      </c>
      <c r="T26" s="49">
        <f t="shared" si="4"/>
        <v>23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3.2025620496397116E-3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1</v>
      </c>
      <c r="L28" s="73">
        <v>1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8.0064051240992789E-4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259</v>
      </c>
      <c r="F29" s="73">
        <v>307</v>
      </c>
      <c r="G29" s="93">
        <v>259</v>
      </c>
      <c r="H29" s="73">
        <v>307</v>
      </c>
      <c r="I29" s="22">
        <f t="shared" si="0"/>
        <v>0</v>
      </c>
      <c r="J29" s="33">
        <f t="shared" si="0"/>
        <v>0</v>
      </c>
      <c r="K29" s="93">
        <v>246</v>
      </c>
      <c r="L29" s="73">
        <v>289</v>
      </c>
      <c r="M29" s="22">
        <f t="shared" si="7"/>
        <v>13</v>
      </c>
      <c r="N29" s="34">
        <f t="shared" si="7"/>
        <v>18</v>
      </c>
      <c r="O29" s="69">
        <f t="shared" si="6"/>
        <v>6.228373702422145E-2</v>
      </c>
      <c r="P29" s="35">
        <f t="shared" si="3"/>
        <v>0.24579663730984788</v>
      </c>
      <c r="Q29" s="10"/>
      <c r="R29">
        <v>1</v>
      </c>
      <c r="S29" s="94">
        <f t="shared" si="5"/>
        <v>1</v>
      </c>
      <c r="T29" s="49">
        <f t="shared" si="4"/>
        <v>307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8.0064051240992789E-4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19</v>
      </c>
      <c r="F35" s="73">
        <v>19</v>
      </c>
      <c r="G35" s="93">
        <v>19</v>
      </c>
      <c r="H35" s="73">
        <v>19</v>
      </c>
      <c r="I35" s="22">
        <f t="shared" si="0"/>
        <v>0</v>
      </c>
      <c r="J35" s="33">
        <f t="shared" si="0"/>
        <v>0</v>
      </c>
      <c r="K35" s="93">
        <v>22</v>
      </c>
      <c r="L35" s="73">
        <v>22</v>
      </c>
      <c r="M35" s="22">
        <f t="shared" ref="M35:N54" si="8">E35-K35</f>
        <v>-3</v>
      </c>
      <c r="N35" s="34">
        <f t="shared" si="8"/>
        <v>-3</v>
      </c>
      <c r="O35" s="69">
        <f t="shared" si="6"/>
        <v>-0.13636363636363635</v>
      </c>
      <c r="P35" s="35">
        <f t="shared" si="3"/>
        <v>1.5212169735788631E-2</v>
      </c>
      <c r="Q35" s="10"/>
      <c r="R35">
        <v>1</v>
      </c>
      <c r="S35" s="94">
        <f t="shared" si="5"/>
        <v>1</v>
      </c>
      <c r="T35" s="49">
        <f t="shared" si="4"/>
        <v>19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3.2025620496397116E-3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21</v>
      </c>
      <c r="F37" s="73">
        <v>27</v>
      </c>
      <c r="G37" s="93">
        <v>19</v>
      </c>
      <c r="H37" s="73">
        <v>25</v>
      </c>
      <c r="I37" s="22">
        <f t="shared" ref="I37:J54" si="9">E37-G37</f>
        <v>2</v>
      </c>
      <c r="J37" s="36">
        <f t="shared" si="9"/>
        <v>2</v>
      </c>
      <c r="K37" s="93">
        <v>14</v>
      </c>
      <c r="L37" s="73">
        <v>20</v>
      </c>
      <c r="M37" s="22">
        <f t="shared" si="8"/>
        <v>7</v>
      </c>
      <c r="N37" s="34">
        <f t="shared" si="8"/>
        <v>7</v>
      </c>
      <c r="O37" s="69">
        <f t="shared" si="6"/>
        <v>0.35</v>
      </c>
      <c r="P37" s="35">
        <f t="shared" si="3"/>
        <v>2.1617293835068056E-2</v>
      </c>
      <c r="Q37" s="10"/>
      <c r="R37" s="98">
        <v>1</v>
      </c>
      <c r="S37" s="96">
        <f t="shared" si="5"/>
        <v>4</v>
      </c>
      <c r="T37" s="49">
        <f t="shared" si="4"/>
        <v>27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8.0064051240992789E-4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107</v>
      </c>
      <c r="F41" s="72">
        <v>114</v>
      </c>
      <c r="G41" s="93">
        <v>113</v>
      </c>
      <c r="H41" s="72">
        <v>120</v>
      </c>
      <c r="I41" s="22">
        <f t="shared" si="9"/>
        <v>-6</v>
      </c>
      <c r="J41" s="36">
        <f t="shared" si="9"/>
        <v>-6</v>
      </c>
      <c r="K41" s="93">
        <v>124</v>
      </c>
      <c r="L41" s="72">
        <v>130</v>
      </c>
      <c r="M41" s="22">
        <f t="shared" si="8"/>
        <v>-17</v>
      </c>
      <c r="N41" s="34">
        <f t="shared" si="8"/>
        <v>-16</v>
      </c>
      <c r="O41" s="69">
        <f t="shared" si="6"/>
        <v>-0.12307692307692308</v>
      </c>
      <c r="P41" s="35">
        <f t="shared" si="3"/>
        <v>9.1273018414731788E-2</v>
      </c>
      <c r="Q41" s="10"/>
      <c r="R41">
        <v>1</v>
      </c>
      <c r="S41" s="94">
        <f t="shared" si="5"/>
        <v>1</v>
      </c>
      <c r="T41" s="49">
        <f t="shared" si="4"/>
        <v>114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8.0064051240992789E-4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8.0064051240992789E-4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8.0064051240992789E-4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3</v>
      </c>
      <c r="F53" s="72">
        <v>3</v>
      </c>
      <c r="G53" s="21">
        <v>3</v>
      </c>
      <c r="H53" s="72">
        <v>3</v>
      </c>
      <c r="I53" s="42">
        <f t="shared" si="9"/>
        <v>0</v>
      </c>
      <c r="J53" s="40">
        <f t="shared" si="9"/>
        <v>0</v>
      </c>
      <c r="K53" s="21">
        <v>4</v>
      </c>
      <c r="L53" s="72">
        <v>6</v>
      </c>
      <c r="M53" s="21">
        <f t="shared" si="8"/>
        <v>-1</v>
      </c>
      <c r="N53" s="34">
        <f t="shared" si="8"/>
        <v>-3</v>
      </c>
      <c r="O53" s="69">
        <f t="shared" si="6"/>
        <v>-0.5</v>
      </c>
      <c r="P53" s="35">
        <f t="shared" si="3"/>
        <v>2.4019215372297837E-3</v>
      </c>
      <c r="Q53" s="10"/>
      <c r="R53">
        <v>0</v>
      </c>
      <c r="S53" s="13">
        <f t="shared" si="5"/>
        <v>0</v>
      </c>
      <c r="T53" s="49">
        <f t="shared" si="4"/>
        <v>3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1024</v>
      </c>
      <c r="F54" s="75">
        <f>SUM(F5:F53)</f>
        <v>1249</v>
      </c>
      <c r="G54" s="43">
        <f>SUM(G5:G53)</f>
        <v>1032</v>
      </c>
      <c r="H54" s="75">
        <f>SUM(H5:H53)</f>
        <v>1263</v>
      </c>
      <c r="I54" s="44">
        <f t="shared" si="9"/>
        <v>-8</v>
      </c>
      <c r="J54" s="146">
        <f t="shared" si="9"/>
        <v>-14</v>
      </c>
      <c r="K54" s="43">
        <f>SUM(K5:K53)</f>
        <v>1058</v>
      </c>
      <c r="L54" s="75">
        <f>SUM(L5:L53)</f>
        <v>1284</v>
      </c>
      <c r="M54" s="44">
        <f t="shared" si="8"/>
        <v>-34</v>
      </c>
      <c r="N54" s="45">
        <f t="shared" si="8"/>
        <v>-35</v>
      </c>
      <c r="O54" s="71">
        <f t="shared" si="6"/>
        <v>-2.7258566978193146E-2</v>
      </c>
      <c r="P54" s="46">
        <f t="shared" si="3"/>
        <v>1</v>
      </c>
      <c r="Q54" s="14"/>
      <c r="R54" s="15">
        <f>SUM(R5:R53)</f>
        <v>33</v>
      </c>
      <c r="T54" s="88">
        <f t="shared" si="4"/>
        <v>1249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5CD6B-C763-482E-B134-B954C2F88271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25" width="5.625" customWidth="1"/>
    <col min="26" max="26" width="5" customWidth="1"/>
    <col min="27" max="27" width="5.625" customWidth="1"/>
    <col min="28" max="28" width="5" customWidth="1"/>
    <col min="29" max="31" width="5.625" customWidth="1"/>
    <col min="32" max="32" width="4.875" customWidth="1"/>
    <col min="33" max="33" width="5.125" customWidth="1"/>
    <col min="34" max="34" width="5.875" customWidth="1"/>
    <col min="35" max="35" width="6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124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44531</v>
      </c>
      <c r="F3" s="388"/>
      <c r="G3" s="387">
        <v>44501</v>
      </c>
      <c r="H3" s="388"/>
      <c r="I3" s="345" t="s">
        <v>3</v>
      </c>
      <c r="J3" s="346"/>
      <c r="K3" s="387">
        <v>44166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133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1.5835312747426761E-3</v>
      </c>
      <c r="Q5" s="9"/>
      <c r="R5">
        <v>1</v>
      </c>
      <c r="S5" s="97">
        <f>D5</f>
        <v>5</v>
      </c>
      <c r="T5" s="49">
        <f t="shared" ref="T5:T54" si="4">F5</f>
        <v>2</v>
      </c>
      <c r="U5" s="148" t="s">
        <v>25</v>
      </c>
      <c r="V5" s="82">
        <v>16</v>
      </c>
      <c r="W5" s="82">
        <v>1021</v>
      </c>
      <c r="X5" s="83">
        <v>7</v>
      </c>
      <c r="Y5" s="83">
        <v>13</v>
      </c>
      <c r="Z5" s="82">
        <v>2</v>
      </c>
      <c r="AA5" s="82">
        <v>2</v>
      </c>
      <c r="AB5" s="83">
        <v>3</v>
      </c>
      <c r="AC5" s="83">
        <f>SUM(T10+T20+T37+T43)</f>
        <v>29</v>
      </c>
      <c r="AD5" s="82">
        <v>5</v>
      </c>
      <c r="AE5" s="84">
        <v>193</v>
      </c>
      <c r="AF5" s="83">
        <v>2</v>
      </c>
      <c r="AG5" s="83">
        <f>$T6+$T24</f>
        <v>4</v>
      </c>
      <c r="AH5" s="57">
        <f>V5+X5+Z5+AB5+AD5+AF5</f>
        <v>35</v>
      </c>
      <c r="AI5" s="58">
        <f>W5+Y5+AA5+AC5+AE5+AG5+1</f>
        <v>1263</v>
      </c>
      <c r="AJ5" s="85">
        <v>610</v>
      </c>
      <c r="AK5" s="80">
        <v>653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4</v>
      </c>
      <c r="L6" s="74">
        <v>4</v>
      </c>
      <c r="M6" s="21">
        <f t="shared" si="1"/>
        <v>-1</v>
      </c>
      <c r="N6" s="31">
        <f t="shared" si="1"/>
        <v>-1</v>
      </c>
      <c r="O6" s="68">
        <f t="shared" si="2"/>
        <v>-0.25</v>
      </c>
      <c r="P6" s="32">
        <f t="shared" si="3"/>
        <v>2.3752969121140144E-3</v>
      </c>
      <c r="Q6" s="10"/>
      <c r="R6">
        <v>1</v>
      </c>
      <c r="S6" s="101">
        <f>D6</f>
        <v>6</v>
      </c>
      <c r="T6" s="49">
        <f t="shared" si="4"/>
        <v>3</v>
      </c>
      <c r="U6" s="147" t="s">
        <v>19</v>
      </c>
      <c r="V6" s="59">
        <f>V5/AH5</f>
        <v>0.45714285714285713</v>
      </c>
      <c r="W6" s="59">
        <f>W5/AI5</f>
        <v>0.80839271575613614</v>
      </c>
      <c r="X6" s="60">
        <f>X5/AH5</f>
        <v>0.2</v>
      </c>
      <c r="Y6" s="60">
        <f>Y5/AI5</f>
        <v>1.0292953285827395E-2</v>
      </c>
      <c r="Z6" s="59">
        <f>Z5/AH5</f>
        <v>5.7142857142857141E-2</v>
      </c>
      <c r="AA6" s="59">
        <f>AA5/AI5</f>
        <v>1.5835312747426761E-3</v>
      </c>
      <c r="AB6" s="60">
        <f>AB5/AH5</f>
        <v>8.5714285714285715E-2</v>
      </c>
      <c r="AC6" s="60">
        <f>AC5/AI5</f>
        <v>2.2961203483768806E-2</v>
      </c>
      <c r="AD6" s="59">
        <f>AD5/AH5</f>
        <v>0.14285714285714285</v>
      </c>
      <c r="AE6" s="59">
        <f>AE5/AI5</f>
        <v>0.15281076801266824</v>
      </c>
      <c r="AF6" s="60">
        <f>AF5/AH5</f>
        <v>5.7142857142857141E-2</v>
      </c>
      <c r="AG6" s="60">
        <f>AG5/AI5</f>
        <v>3.1670625494853522E-3</v>
      </c>
      <c r="AH6" s="61">
        <f>V6+X6+Z6+AB6+AD6+AF6</f>
        <v>1</v>
      </c>
      <c r="AI6" s="62">
        <f>W6+Y6+AA6+AC6+AE6+AG6</f>
        <v>0.99920823436262862</v>
      </c>
      <c r="AJ6" s="63">
        <f>AJ5/AI5</f>
        <v>0.48297703879651621</v>
      </c>
      <c r="AK6" s="64">
        <f>AK5/AI5</f>
        <v>0.51702296120348379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1.5835312747426761E-3</v>
      </c>
      <c r="Q7" s="10"/>
      <c r="R7">
        <v>0</v>
      </c>
      <c r="S7" s="110">
        <f>D7</f>
        <v>2</v>
      </c>
      <c r="T7" s="49">
        <f t="shared" si="4"/>
        <v>2</v>
      </c>
      <c r="AC7" t="s">
        <v>123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185</v>
      </c>
      <c r="G8" s="93">
        <v>104</v>
      </c>
      <c r="H8" s="73">
        <v>187</v>
      </c>
      <c r="I8" s="22">
        <f t="shared" si="0"/>
        <v>-2</v>
      </c>
      <c r="J8" s="33">
        <f t="shared" si="0"/>
        <v>-2</v>
      </c>
      <c r="K8" s="93">
        <v>106</v>
      </c>
      <c r="L8" s="73">
        <v>195</v>
      </c>
      <c r="M8" s="22">
        <f t="shared" si="1"/>
        <v>-4</v>
      </c>
      <c r="N8" s="34">
        <f t="shared" si="1"/>
        <v>-10</v>
      </c>
      <c r="O8" s="69">
        <f t="shared" si="2"/>
        <v>-5.128205128205128E-2</v>
      </c>
      <c r="P8" s="35">
        <f t="shared" si="3"/>
        <v>0.14647664291369755</v>
      </c>
      <c r="Q8" s="10"/>
      <c r="R8">
        <v>1</v>
      </c>
      <c r="S8" s="143">
        <f>D8</f>
        <v>5</v>
      </c>
      <c r="T8" s="49">
        <f t="shared" si="4"/>
        <v>185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20</v>
      </c>
      <c r="G9" s="93">
        <v>10</v>
      </c>
      <c r="H9" s="73">
        <v>20</v>
      </c>
      <c r="I9" s="22">
        <f t="shared" si="0"/>
        <v>0</v>
      </c>
      <c r="J9" s="33">
        <f t="shared" si="0"/>
        <v>0</v>
      </c>
      <c r="K9" s="93">
        <v>11</v>
      </c>
      <c r="L9" s="73">
        <v>21</v>
      </c>
      <c r="M9" s="22">
        <f t="shared" si="1"/>
        <v>-1</v>
      </c>
      <c r="N9" s="34">
        <f t="shared" si="1"/>
        <v>-1</v>
      </c>
      <c r="O9" s="69">
        <f t="shared" si="2"/>
        <v>-4.7619047619047616E-2</v>
      </c>
      <c r="P9" s="35">
        <f t="shared" si="3"/>
        <v>1.583531274742676E-2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3</v>
      </c>
      <c r="G10" s="93">
        <v>1</v>
      </c>
      <c r="H10" s="73">
        <v>1</v>
      </c>
      <c r="I10" s="22">
        <f t="shared" si="0"/>
        <v>0</v>
      </c>
      <c r="J10" s="33">
        <f t="shared" si="0"/>
        <v>2</v>
      </c>
      <c r="K10" s="93">
        <v>1</v>
      </c>
      <c r="L10" s="73">
        <v>1</v>
      </c>
      <c r="M10" s="22">
        <f t="shared" si="1"/>
        <v>0</v>
      </c>
      <c r="N10" s="34">
        <f t="shared" si="1"/>
        <v>2</v>
      </c>
      <c r="O10" s="69">
        <f t="shared" si="2"/>
        <v>2</v>
      </c>
      <c r="P10" s="35">
        <f t="shared" si="3"/>
        <v>2.3752969121140144E-3</v>
      </c>
      <c r="Q10" s="10"/>
      <c r="R10" s="98">
        <v>1</v>
      </c>
      <c r="S10" s="96">
        <f t="shared" si="5"/>
        <v>4</v>
      </c>
      <c r="T10" s="49">
        <f t="shared" si="4"/>
        <v>3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3</v>
      </c>
      <c r="G11" s="22">
        <v>1</v>
      </c>
      <c r="H11" s="73">
        <v>3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1</v>
      </c>
      <c r="O11" s="69">
        <f t="shared" si="2"/>
        <v>0.5</v>
      </c>
      <c r="P11" s="35">
        <f t="shared" si="3"/>
        <v>2.3752969121140144E-3</v>
      </c>
      <c r="Q11" s="10"/>
      <c r="R11">
        <v>1</v>
      </c>
      <c r="S11" s="94">
        <f t="shared" si="5"/>
        <v>1</v>
      </c>
      <c r="T11" s="49">
        <f t="shared" si="4"/>
        <v>3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173</v>
      </c>
      <c r="F12" s="73">
        <v>215</v>
      </c>
      <c r="G12" s="93">
        <v>173</v>
      </c>
      <c r="H12" s="73">
        <v>215</v>
      </c>
      <c r="I12" s="22">
        <f t="shared" si="0"/>
        <v>0</v>
      </c>
      <c r="J12" s="33">
        <f t="shared" si="0"/>
        <v>0</v>
      </c>
      <c r="K12" s="93">
        <v>182</v>
      </c>
      <c r="L12" s="73">
        <v>227</v>
      </c>
      <c r="M12" s="22">
        <f t="shared" si="1"/>
        <v>-9</v>
      </c>
      <c r="N12" s="34">
        <f t="shared" si="1"/>
        <v>-12</v>
      </c>
      <c r="O12" s="69">
        <f t="shared" si="2"/>
        <v>-5.2863436123348019E-2</v>
      </c>
      <c r="P12" s="35">
        <f t="shared" si="3"/>
        <v>0.17022961203483769</v>
      </c>
      <c r="Q12" s="10"/>
      <c r="R12">
        <v>1</v>
      </c>
      <c r="S12" s="94">
        <f t="shared" si="5"/>
        <v>1</v>
      </c>
      <c r="T12" s="49">
        <f t="shared" si="4"/>
        <v>215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129</v>
      </c>
      <c r="F13" s="73">
        <v>132</v>
      </c>
      <c r="G13" s="93">
        <v>129</v>
      </c>
      <c r="H13" s="73">
        <v>132</v>
      </c>
      <c r="I13" s="22">
        <f t="shared" si="0"/>
        <v>0</v>
      </c>
      <c r="J13" s="33">
        <f t="shared" si="0"/>
        <v>0</v>
      </c>
      <c r="K13" s="93">
        <v>141</v>
      </c>
      <c r="L13" s="73">
        <v>143</v>
      </c>
      <c r="M13" s="22">
        <f t="shared" si="1"/>
        <v>-12</v>
      </c>
      <c r="N13" s="34">
        <f t="shared" si="1"/>
        <v>-11</v>
      </c>
      <c r="O13" s="69">
        <f>IF(ISERROR(N13/L13),0,N13/L13)</f>
        <v>-7.6923076923076927E-2</v>
      </c>
      <c r="P13" s="35">
        <f t="shared" si="3"/>
        <v>0.10451306413301663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1.5835312747426761E-3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2</v>
      </c>
      <c r="F15" s="73">
        <v>2</v>
      </c>
      <c r="G15" s="22">
        <v>2</v>
      </c>
      <c r="H15" s="73">
        <v>2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1</v>
      </c>
      <c r="N15" s="34">
        <f t="shared" si="1"/>
        <v>1</v>
      </c>
      <c r="O15" s="69">
        <f t="shared" si="6"/>
        <v>1</v>
      </c>
      <c r="P15" s="35">
        <f t="shared" si="3"/>
        <v>1.5835312747426761E-3</v>
      </c>
      <c r="Q15" s="10"/>
      <c r="R15">
        <v>0</v>
      </c>
      <c r="S15" s="100">
        <f t="shared" si="5"/>
        <v>2</v>
      </c>
      <c r="T15" s="49">
        <f t="shared" si="4"/>
        <v>2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7</v>
      </c>
      <c r="H17" s="73">
        <v>8</v>
      </c>
      <c r="I17" s="22">
        <f t="shared" si="0"/>
        <v>0</v>
      </c>
      <c r="J17" s="33">
        <f t="shared" si="0"/>
        <v>0</v>
      </c>
      <c r="K17" s="93">
        <v>6</v>
      </c>
      <c r="L17" s="73">
        <v>6</v>
      </c>
      <c r="M17" s="22">
        <f t="shared" si="1"/>
        <v>1</v>
      </c>
      <c r="N17" s="34">
        <f t="shared" si="1"/>
        <v>2</v>
      </c>
      <c r="O17" s="69">
        <f t="shared" si="6"/>
        <v>0.33333333333333331</v>
      </c>
      <c r="P17" s="35">
        <f t="shared" si="3"/>
        <v>6.3341250989707044E-3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30</v>
      </c>
      <c r="F18" s="73">
        <v>30</v>
      </c>
      <c r="G18" s="93">
        <v>32</v>
      </c>
      <c r="H18" s="73">
        <v>32</v>
      </c>
      <c r="I18" s="22">
        <f t="shared" si="0"/>
        <v>-2</v>
      </c>
      <c r="J18" s="33">
        <f t="shared" si="0"/>
        <v>-2</v>
      </c>
      <c r="K18" s="93">
        <v>40</v>
      </c>
      <c r="L18" s="73">
        <v>40</v>
      </c>
      <c r="M18" s="22">
        <f t="shared" si="1"/>
        <v>-10</v>
      </c>
      <c r="N18" s="34">
        <f t="shared" si="1"/>
        <v>-10</v>
      </c>
      <c r="O18" s="69">
        <f t="shared" si="6"/>
        <v>-0.25</v>
      </c>
      <c r="P18" s="35">
        <f t="shared" si="3"/>
        <v>2.3752969121140142E-2</v>
      </c>
      <c r="Q18" s="10"/>
      <c r="R18">
        <v>1</v>
      </c>
      <c r="S18" s="94">
        <f t="shared" si="5"/>
        <v>1</v>
      </c>
      <c r="T18" s="49">
        <f t="shared" si="4"/>
        <v>30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7.9176563737133805E-4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7.9176563737133805E-4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115</v>
      </c>
      <c r="F21" s="73">
        <v>126</v>
      </c>
      <c r="G21" s="93">
        <v>115</v>
      </c>
      <c r="H21" s="73">
        <v>126</v>
      </c>
      <c r="I21" s="22">
        <f t="shared" si="0"/>
        <v>0</v>
      </c>
      <c r="J21" s="33">
        <f t="shared" si="0"/>
        <v>0</v>
      </c>
      <c r="K21" s="93">
        <v>125</v>
      </c>
      <c r="L21" s="73">
        <v>134</v>
      </c>
      <c r="M21" s="22">
        <f t="shared" ref="M21:N33" si="7">E21-K21</f>
        <v>-10</v>
      </c>
      <c r="N21" s="34">
        <f t="shared" si="7"/>
        <v>-8</v>
      </c>
      <c r="O21" s="69">
        <f t="shared" si="6"/>
        <v>-5.9701492537313432E-2</v>
      </c>
      <c r="P21" s="35">
        <f t="shared" si="3"/>
        <v>9.9762470308788598E-2</v>
      </c>
      <c r="Q21" s="10"/>
      <c r="R21">
        <v>1</v>
      </c>
      <c r="S21" s="94">
        <f t="shared" si="5"/>
        <v>1</v>
      </c>
      <c r="T21" s="49">
        <f t="shared" si="4"/>
        <v>126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4.7505938242280287E-3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8</v>
      </c>
      <c r="G23" s="93">
        <v>3</v>
      </c>
      <c r="H23" s="73">
        <v>8</v>
      </c>
      <c r="I23" s="37">
        <f t="shared" si="0"/>
        <v>0</v>
      </c>
      <c r="J23" s="33">
        <f t="shared" si="0"/>
        <v>0</v>
      </c>
      <c r="K23" s="93">
        <v>1</v>
      </c>
      <c r="L23" s="73">
        <v>4</v>
      </c>
      <c r="M23" s="37">
        <f t="shared" si="7"/>
        <v>2</v>
      </c>
      <c r="N23" s="38">
        <f t="shared" si="7"/>
        <v>4</v>
      </c>
      <c r="O23" s="70">
        <f t="shared" si="6"/>
        <v>1</v>
      </c>
      <c r="P23" s="39">
        <f t="shared" si="3"/>
        <v>6.3341250989707044E-3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2</v>
      </c>
      <c r="H24" s="73">
        <v>2</v>
      </c>
      <c r="I24" s="37">
        <f t="shared" si="0"/>
        <v>-1</v>
      </c>
      <c r="J24" s="40">
        <f t="shared" si="0"/>
        <v>-1</v>
      </c>
      <c r="K24" s="22">
        <v>1</v>
      </c>
      <c r="L24" s="73">
        <v>1</v>
      </c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7.9176563737133805E-4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19</v>
      </c>
      <c r="F26" s="73">
        <v>25</v>
      </c>
      <c r="G26" s="93">
        <v>18</v>
      </c>
      <c r="H26" s="73">
        <v>24</v>
      </c>
      <c r="I26" s="22">
        <f t="shared" si="0"/>
        <v>1</v>
      </c>
      <c r="J26" s="33">
        <f t="shared" si="0"/>
        <v>1</v>
      </c>
      <c r="K26" s="93">
        <v>13</v>
      </c>
      <c r="L26" s="73">
        <v>20</v>
      </c>
      <c r="M26" s="22">
        <f t="shared" si="7"/>
        <v>6</v>
      </c>
      <c r="N26" s="34">
        <f t="shared" si="7"/>
        <v>5</v>
      </c>
      <c r="O26" s="69">
        <f t="shared" si="6"/>
        <v>0.25</v>
      </c>
      <c r="P26" s="35">
        <f t="shared" si="3"/>
        <v>1.9794140934283451E-2</v>
      </c>
      <c r="Q26" s="10"/>
      <c r="R26">
        <v>1</v>
      </c>
      <c r="S26" s="94">
        <f t="shared" si="5"/>
        <v>1</v>
      </c>
      <c r="T26" s="49">
        <f t="shared" si="4"/>
        <v>25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/>
      <c r="L27" s="73">
        <v>4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3.1670625494853522E-3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1</v>
      </c>
      <c r="L28" s="73">
        <v>1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7.9176563737133805E-4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259</v>
      </c>
      <c r="F29" s="73">
        <v>307</v>
      </c>
      <c r="G29" s="93">
        <v>257</v>
      </c>
      <c r="H29" s="73">
        <v>304</v>
      </c>
      <c r="I29" s="22">
        <f t="shared" si="0"/>
        <v>2</v>
      </c>
      <c r="J29" s="33">
        <f t="shared" si="0"/>
        <v>3</v>
      </c>
      <c r="K29" s="93">
        <v>243</v>
      </c>
      <c r="L29" s="73">
        <v>285</v>
      </c>
      <c r="M29" s="22">
        <f t="shared" si="7"/>
        <v>16</v>
      </c>
      <c r="N29" s="34">
        <f t="shared" si="7"/>
        <v>22</v>
      </c>
      <c r="O29" s="69">
        <f t="shared" si="6"/>
        <v>7.7192982456140355E-2</v>
      </c>
      <c r="P29" s="35">
        <f t="shared" si="3"/>
        <v>0.24307205067300078</v>
      </c>
      <c r="Q29" s="10"/>
      <c r="R29">
        <v>1</v>
      </c>
      <c r="S29" s="94">
        <f t="shared" si="5"/>
        <v>1</v>
      </c>
      <c r="T29" s="49">
        <f t="shared" si="4"/>
        <v>307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7.9176563737133805E-4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19</v>
      </c>
      <c r="F35" s="73">
        <v>19</v>
      </c>
      <c r="G35" s="93">
        <v>19</v>
      </c>
      <c r="H35" s="73">
        <v>19</v>
      </c>
      <c r="I35" s="22">
        <f t="shared" si="0"/>
        <v>0</v>
      </c>
      <c r="J35" s="33">
        <f t="shared" si="0"/>
        <v>0</v>
      </c>
      <c r="K35" s="93">
        <v>22</v>
      </c>
      <c r="L35" s="73">
        <v>22</v>
      </c>
      <c r="M35" s="22">
        <f t="shared" ref="M35:N54" si="8">E35-K35</f>
        <v>-3</v>
      </c>
      <c r="N35" s="34">
        <f t="shared" si="8"/>
        <v>-3</v>
      </c>
      <c r="O35" s="69">
        <f t="shared" si="6"/>
        <v>-0.13636363636363635</v>
      </c>
      <c r="P35" s="35">
        <f t="shared" si="3"/>
        <v>1.5043547110055424E-2</v>
      </c>
      <c r="Q35" s="10"/>
      <c r="R35">
        <v>1</v>
      </c>
      <c r="S35" s="94">
        <f t="shared" si="5"/>
        <v>1</v>
      </c>
      <c r="T35" s="49">
        <f t="shared" si="4"/>
        <v>19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3.1670625494853522E-3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19</v>
      </c>
      <c r="F37" s="73">
        <v>25</v>
      </c>
      <c r="G37" s="93">
        <v>20</v>
      </c>
      <c r="H37" s="73">
        <v>26</v>
      </c>
      <c r="I37" s="22">
        <f t="shared" ref="I37:J54" si="9">E37-G37</f>
        <v>-1</v>
      </c>
      <c r="J37" s="36">
        <f t="shared" si="9"/>
        <v>-1</v>
      </c>
      <c r="K37" s="93">
        <v>14</v>
      </c>
      <c r="L37" s="73">
        <v>20</v>
      </c>
      <c r="M37" s="22">
        <f t="shared" si="8"/>
        <v>5</v>
      </c>
      <c r="N37" s="34">
        <f t="shared" si="8"/>
        <v>5</v>
      </c>
      <c r="O37" s="69">
        <f t="shared" si="6"/>
        <v>0.25</v>
      </c>
      <c r="P37" s="35">
        <f t="shared" si="3"/>
        <v>1.9794140934283451E-2</v>
      </c>
      <c r="Q37" s="10"/>
      <c r="R37" s="98">
        <v>1</v>
      </c>
      <c r="S37" s="96">
        <f t="shared" si="5"/>
        <v>4</v>
      </c>
      <c r="T37" s="49">
        <f t="shared" si="4"/>
        <v>25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7.9176563737133805E-4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113</v>
      </c>
      <c r="F41" s="72">
        <v>120</v>
      </c>
      <c r="G41" s="93">
        <v>105</v>
      </c>
      <c r="H41" s="72">
        <v>111</v>
      </c>
      <c r="I41" s="22">
        <f t="shared" si="9"/>
        <v>8</v>
      </c>
      <c r="J41" s="36">
        <f t="shared" si="9"/>
        <v>9</v>
      </c>
      <c r="K41" s="93">
        <v>116</v>
      </c>
      <c r="L41" s="72">
        <v>122</v>
      </c>
      <c r="M41" s="22">
        <f t="shared" si="8"/>
        <v>-3</v>
      </c>
      <c r="N41" s="34">
        <f t="shared" si="8"/>
        <v>-2</v>
      </c>
      <c r="O41" s="69">
        <f t="shared" si="6"/>
        <v>-1.6393442622950821E-2</v>
      </c>
      <c r="P41" s="35">
        <f t="shared" si="3"/>
        <v>9.5011876484560567E-2</v>
      </c>
      <c r="Q41" s="10"/>
      <c r="R41">
        <v>1</v>
      </c>
      <c r="S41" s="94">
        <f t="shared" si="5"/>
        <v>1</v>
      </c>
      <c r="T41" s="49">
        <f t="shared" si="4"/>
        <v>120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7.9176563737133805E-4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7.9176563737133805E-4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7.9176563737133805E-4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3</v>
      </c>
      <c r="F53" s="72">
        <v>3</v>
      </c>
      <c r="G53" s="21">
        <v>3</v>
      </c>
      <c r="H53" s="72">
        <v>3</v>
      </c>
      <c r="I53" s="42">
        <f t="shared" si="9"/>
        <v>0</v>
      </c>
      <c r="J53" s="40">
        <f t="shared" si="9"/>
        <v>0</v>
      </c>
      <c r="K53" s="21">
        <v>4</v>
      </c>
      <c r="L53" s="72">
        <v>4</v>
      </c>
      <c r="M53" s="21">
        <f t="shared" si="8"/>
        <v>-1</v>
      </c>
      <c r="N53" s="34">
        <f t="shared" si="8"/>
        <v>-1</v>
      </c>
      <c r="O53" s="69">
        <f t="shared" si="6"/>
        <v>-0.25</v>
      </c>
      <c r="P53" s="35">
        <f t="shared" si="3"/>
        <v>2.3752969121140144E-3</v>
      </c>
      <c r="Q53" s="10"/>
      <c r="R53">
        <v>0</v>
      </c>
      <c r="S53" s="13">
        <f t="shared" si="5"/>
        <v>0</v>
      </c>
      <c r="T53" s="49">
        <f t="shared" si="4"/>
        <v>3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1032</v>
      </c>
      <c r="F54" s="75">
        <f>SUM(F5:F53)</f>
        <v>1263</v>
      </c>
      <c r="G54" s="43">
        <f>SUM(G5:G53)</f>
        <v>1027</v>
      </c>
      <c r="H54" s="75">
        <f>SUM(H5:H53)</f>
        <v>1254</v>
      </c>
      <c r="I54" s="44">
        <f t="shared" si="9"/>
        <v>5</v>
      </c>
      <c r="J54" s="146">
        <f t="shared" si="9"/>
        <v>9</v>
      </c>
      <c r="K54" s="43">
        <f>SUM(K5:K53)</f>
        <v>1053</v>
      </c>
      <c r="L54" s="75">
        <f>SUM(L5:L53)</f>
        <v>1278</v>
      </c>
      <c r="M54" s="44">
        <f t="shared" si="8"/>
        <v>-21</v>
      </c>
      <c r="N54" s="45">
        <f t="shared" si="8"/>
        <v>-15</v>
      </c>
      <c r="O54" s="71">
        <f t="shared" si="6"/>
        <v>-1.1737089201877934E-2</v>
      </c>
      <c r="P54" s="46">
        <f t="shared" si="3"/>
        <v>1</v>
      </c>
      <c r="Q54" s="14"/>
      <c r="R54" s="15">
        <f>SUM(R5:R53)</f>
        <v>33</v>
      </c>
      <c r="T54" s="88">
        <f t="shared" si="4"/>
        <v>1263</v>
      </c>
      <c r="U54" s="15" t="s">
        <v>70</v>
      </c>
    </row>
    <row r="55" spans="1:21" x14ac:dyDescent="0.15">
      <c r="C55"/>
      <c r="E55"/>
    </row>
    <row r="56" spans="1:21" x14ac:dyDescent="0.15">
      <c r="C56"/>
      <c r="E56"/>
    </row>
    <row r="57" spans="1:21" x14ac:dyDescent="0.15">
      <c r="C57"/>
      <c r="E57"/>
    </row>
    <row r="58" spans="1:21" x14ac:dyDescent="0.15">
      <c r="C58"/>
      <c r="E58"/>
    </row>
    <row r="59" spans="1:21" x14ac:dyDescent="0.15">
      <c r="C59"/>
      <c r="E59"/>
    </row>
    <row r="61" spans="1:21" x14ac:dyDescent="0.15">
      <c r="G61" s="7"/>
    </row>
  </sheetData>
  <mergeCells count="12">
    <mergeCell ref="M3:N3"/>
    <mergeCell ref="U3:U4"/>
    <mergeCell ref="V3:W3"/>
    <mergeCell ref="AH3:AI3"/>
    <mergeCell ref="AJ3:AK3"/>
    <mergeCell ref="B1:P1"/>
    <mergeCell ref="L2:P2"/>
    <mergeCell ref="B3:B4"/>
    <mergeCell ref="E3:F3"/>
    <mergeCell ref="G3:H3"/>
    <mergeCell ref="I3:J3"/>
    <mergeCell ref="K3:L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EBC9-727B-46ED-868A-107248C451F5}">
  <dimension ref="A1:AK61"/>
  <sheetViews>
    <sheetView workbookViewId="0"/>
  </sheetViews>
  <sheetFormatPr defaultRowHeight="13.5" x14ac:dyDescent="0.15"/>
  <cols>
    <col min="1" max="1" width="5.87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4" width="5.875" customWidth="1"/>
    <col min="35" max="35" width="7.12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122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44501</v>
      </c>
      <c r="F3" s="388"/>
      <c r="G3" s="387">
        <v>44470</v>
      </c>
      <c r="H3" s="388"/>
      <c r="I3" s="345" t="s">
        <v>3</v>
      </c>
      <c r="J3" s="346"/>
      <c r="K3" s="387">
        <v>44136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1.594896331738437E-3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16</v>
      </c>
      <c r="W5" s="82">
        <v>1010</v>
      </c>
      <c r="X5" s="83">
        <v>7</v>
      </c>
      <c r="Y5" s="83">
        <v>13</v>
      </c>
      <c r="Z5" s="82">
        <v>2</v>
      </c>
      <c r="AA5" s="82">
        <v>2</v>
      </c>
      <c r="AB5" s="83">
        <v>3</v>
      </c>
      <c r="AC5" s="83">
        <f>SUM(T10+T20+T37+T43)</f>
        <v>28</v>
      </c>
      <c r="AD5" s="82">
        <v>5</v>
      </c>
      <c r="AE5" s="84">
        <v>195</v>
      </c>
      <c r="AF5" s="83">
        <v>2</v>
      </c>
      <c r="AG5" s="83">
        <f>$T6+$T24</f>
        <v>5</v>
      </c>
      <c r="AH5" s="57">
        <f>V5+X5+Z5+AB5+AD5+AF5</f>
        <v>35</v>
      </c>
      <c r="AI5" s="58">
        <f>W5+Y5+AA5+AC5+AE5+AG5+1</f>
        <v>1254</v>
      </c>
      <c r="AJ5" s="85">
        <v>610</v>
      </c>
      <c r="AK5" s="80">
        <v>653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3</v>
      </c>
      <c r="L6" s="74">
        <v>3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2.3923444976076554E-3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0.45714285714285713</v>
      </c>
      <c r="W6" s="59">
        <f>W5/AI5</f>
        <v>0.80542264752791071</v>
      </c>
      <c r="X6" s="60">
        <f>X5/AH5</f>
        <v>0.2</v>
      </c>
      <c r="Y6" s="60">
        <f>Y5/AI5</f>
        <v>1.036682615629984E-2</v>
      </c>
      <c r="Z6" s="59">
        <f>Z5/AH5</f>
        <v>5.7142857142857141E-2</v>
      </c>
      <c r="AA6" s="59">
        <f>AA5/AI5</f>
        <v>1.594896331738437E-3</v>
      </c>
      <c r="AB6" s="60">
        <f>AB5/AH5</f>
        <v>8.5714285714285715E-2</v>
      </c>
      <c r="AC6" s="60">
        <f>AC5/AI5</f>
        <v>2.2328548644338118E-2</v>
      </c>
      <c r="AD6" s="59">
        <f>AD5/AH5</f>
        <v>0.14285714285714285</v>
      </c>
      <c r="AE6" s="59">
        <f>AE5/AI5</f>
        <v>0.15550239234449761</v>
      </c>
      <c r="AF6" s="60">
        <f>AF5/AH5</f>
        <v>5.7142857142857141E-2</v>
      </c>
      <c r="AG6" s="60">
        <f>AG5/AI5</f>
        <v>3.9872408293460922E-3</v>
      </c>
      <c r="AH6" s="61">
        <f>V6+X6+Z6+AB6+AD6+AF6</f>
        <v>1</v>
      </c>
      <c r="AI6" s="62">
        <f>W6+Y6+AA6+AC6+AE6+AG6</f>
        <v>0.99920255183413076</v>
      </c>
      <c r="AJ6" s="63">
        <f>AJ5/AI5</f>
        <v>0.48644338118022329</v>
      </c>
      <c r="AK6" s="64">
        <f>AK5/AI5</f>
        <v>0.52073365231259972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1.594896331738437E-3</v>
      </c>
      <c r="Q7" s="10"/>
      <c r="R7">
        <v>0</v>
      </c>
      <c r="S7" s="110">
        <f>D7</f>
        <v>2</v>
      </c>
      <c r="T7" s="49">
        <f t="shared" si="4"/>
        <v>2</v>
      </c>
      <c r="AC7" t="s">
        <v>123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104</v>
      </c>
      <c r="F8" s="73">
        <v>187</v>
      </c>
      <c r="G8" s="93">
        <v>105</v>
      </c>
      <c r="H8" s="73">
        <v>189</v>
      </c>
      <c r="I8" s="22">
        <f t="shared" si="0"/>
        <v>-1</v>
      </c>
      <c r="J8" s="33">
        <f t="shared" si="0"/>
        <v>-2</v>
      </c>
      <c r="K8" s="93">
        <v>109</v>
      </c>
      <c r="L8" s="73">
        <v>198</v>
      </c>
      <c r="M8" s="22">
        <f t="shared" si="1"/>
        <v>-5</v>
      </c>
      <c r="N8" s="34">
        <f t="shared" si="1"/>
        <v>-11</v>
      </c>
      <c r="O8" s="69">
        <f t="shared" si="2"/>
        <v>-5.5555555555555552E-2</v>
      </c>
      <c r="P8" s="35">
        <f t="shared" si="3"/>
        <v>0.14912280701754385</v>
      </c>
      <c r="Q8" s="10"/>
      <c r="R8">
        <v>1</v>
      </c>
      <c r="S8" s="143">
        <f>D8</f>
        <v>5</v>
      </c>
      <c r="T8" s="49">
        <f t="shared" si="4"/>
        <v>187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20</v>
      </c>
      <c r="G9" s="93">
        <v>10</v>
      </c>
      <c r="H9" s="73">
        <v>20</v>
      </c>
      <c r="I9" s="22">
        <f t="shared" si="0"/>
        <v>0</v>
      </c>
      <c r="J9" s="33">
        <f t="shared" si="0"/>
        <v>0</v>
      </c>
      <c r="K9" s="93">
        <v>11</v>
      </c>
      <c r="L9" s="73">
        <v>20</v>
      </c>
      <c r="M9" s="22">
        <f t="shared" si="1"/>
        <v>-1</v>
      </c>
      <c r="N9" s="34">
        <f t="shared" si="1"/>
        <v>0</v>
      </c>
      <c r="O9" s="69">
        <f t="shared" si="2"/>
        <v>0</v>
      </c>
      <c r="P9" s="35">
        <f t="shared" si="3"/>
        <v>1.5948963317384369E-2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7.9744816586921851E-4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3</v>
      </c>
      <c r="G11" s="22">
        <v>1</v>
      </c>
      <c r="H11" s="73">
        <v>3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1</v>
      </c>
      <c r="O11" s="69">
        <f t="shared" si="2"/>
        <v>0.5</v>
      </c>
      <c r="P11" s="35">
        <f t="shared" si="3"/>
        <v>2.3923444976076554E-3</v>
      </c>
      <c r="Q11" s="10"/>
      <c r="R11">
        <v>1</v>
      </c>
      <c r="S11" s="94">
        <f t="shared" si="5"/>
        <v>1</v>
      </c>
      <c r="T11" s="49">
        <f t="shared" si="4"/>
        <v>3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173</v>
      </c>
      <c r="F12" s="73">
        <v>215</v>
      </c>
      <c r="G12" s="93">
        <v>170</v>
      </c>
      <c r="H12" s="73">
        <v>214</v>
      </c>
      <c r="I12" s="22">
        <f t="shared" si="0"/>
        <v>3</v>
      </c>
      <c r="J12" s="33">
        <f t="shared" si="0"/>
        <v>1</v>
      </c>
      <c r="K12" s="93">
        <v>180</v>
      </c>
      <c r="L12" s="73">
        <v>226</v>
      </c>
      <c r="M12" s="22">
        <f t="shared" si="1"/>
        <v>-7</v>
      </c>
      <c r="N12" s="34">
        <f t="shared" si="1"/>
        <v>-11</v>
      </c>
      <c r="O12" s="69">
        <f t="shared" si="2"/>
        <v>-4.8672566371681415E-2</v>
      </c>
      <c r="P12" s="35">
        <f t="shared" si="3"/>
        <v>0.17145135566188197</v>
      </c>
      <c r="Q12" s="10"/>
      <c r="R12">
        <v>1</v>
      </c>
      <c r="S12" s="94">
        <f t="shared" si="5"/>
        <v>1</v>
      </c>
      <c r="T12" s="49">
        <f t="shared" si="4"/>
        <v>215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129</v>
      </c>
      <c r="F13" s="73">
        <v>132</v>
      </c>
      <c r="G13" s="93">
        <v>129</v>
      </c>
      <c r="H13" s="73">
        <v>132</v>
      </c>
      <c r="I13" s="22">
        <f t="shared" si="0"/>
        <v>0</v>
      </c>
      <c r="J13" s="33">
        <f t="shared" si="0"/>
        <v>0</v>
      </c>
      <c r="K13" s="93">
        <v>143</v>
      </c>
      <c r="L13" s="73">
        <v>144</v>
      </c>
      <c r="M13" s="22">
        <f t="shared" si="1"/>
        <v>-14</v>
      </c>
      <c r="N13" s="34">
        <f t="shared" si="1"/>
        <v>-12</v>
      </c>
      <c r="O13" s="69">
        <f>IF(ISERROR(N13/L13),0,N13/L13)</f>
        <v>-8.3333333333333329E-2</v>
      </c>
      <c r="P13" s="35">
        <f t="shared" si="3"/>
        <v>0.10526315789473684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1.594896331738437E-3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2</v>
      </c>
      <c r="F15" s="73">
        <v>2</v>
      </c>
      <c r="G15" s="22">
        <v>1</v>
      </c>
      <c r="H15" s="73">
        <v>1</v>
      </c>
      <c r="I15" s="22">
        <f t="shared" si="0"/>
        <v>1</v>
      </c>
      <c r="J15" s="33">
        <f t="shared" si="0"/>
        <v>1</v>
      </c>
      <c r="K15" s="22">
        <v>1</v>
      </c>
      <c r="L15" s="73">
        <v>1</v>
      </c>
      <c r="M15" s="22">
        <f t="shared" si="1"/>
        <v>1</v>
      </c>
      <c r="N15" s="34">
        <f t="shared" si="1"/>
        <v>1</v>
      </c>
      <c r="O15" s="69">
        <f t="shared" si="6"/>
        <v>1</v>
      </c>
      <c r="P15" s="35">
        <f t="shared" si="3"/>
        <v>1.594896331738437E-3</v>
      </c>
      <c r="Q15" s="10"/>
      <c r="R15">
        <v>0</v>
      </c>
      <c r="S15" s="100">
        <f t="shared" si="5"/>
        <v>2</v>
      </c>
      <c r="T15" s="49">
        <f t="shared" si="4"/>
        <v>2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7</v>
      </c>
      <c r="H17" s="73">
        <v>8</v>
      </c>
      <c r="I17" s="22">
        <f t="shared" si="0"/>
        <v>0</v>
      </c>
      <c r="J17" s="33">
        <f t="shared" si="0"/>
        <v>0</v>
      </c>
      <c r="K17" s="93">
        <v>4</v>
      </c>
      <c r="L17" s="73">
        <v>4</v>
      </c>
      <c r="M17" s="22">
        <f t="shared" si="1"/>
        <v>3</v>
      </c>
      <c r="N17" s="34">
        <f t="shared" si="1"/>
        <v>4</v>
      </c>
      <c r="O17" s="69">
        <f t="shared" si="6"/>
        <v>1</v>
      </c>
      <c r="P17" s="35">
        <f t="shared" si="3"/>
        <v>6.379585326953748E-3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32</v>
      </c>
      <c r="F18" s="73">
        <v>32</v>
      </c>
      <c r="G18" s="93">
        <v>32</v>
      </c>
      <c r="H18" s="73">
        <v>32</v>
      </c>
      <c r="I18" s="22">
        <f t="shared" si="0"/>
        <v>0</v>
      </c>
      <c r="J18" s="33">
        <f t="shared" si="0"/>
        <v>0</v>
      </c>
      <c r="K18" s="93">
        <v>40</v>
      </c>
      <c r="L18" s="73">
        <v>40</v>
      </c>
      <c r="M18" s="22">
        <f t="shared" si="1"/>
        <v>-8</v>
      </c>
      <c r="N18" s="34">
        <f t="shared" si="1"/>
        <v>-8</v>
      </c>
      <c r="O18" s="69">
        <f t="shared" si="6"/>
        <v>-0.2</v>
      </c>
      <c r="P18" s="35">
        <f t="shared" si="3"/>
        <v>2.5518341307814992E-2</v>
      </c>
      <c r="Q18" s="10"/>
      <c r="R18">
        <v>1</v>
      </c>
      <c r="S18" s="94">
        <f t="shared" si="5"/>
        <v>1</v>
      </c>
      <c r="T18" s="49">
        <f t="shared" si="4"/>
        <v>32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7.9744816586921851E-4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7.9744816586921851E-4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115</v>
      </c>
      <c r="F21" s="73">
        <v>126</v>
      </c>
      <c r="G21" s="93">
        <v>118</v>
      </c>
      <c r="H21" s="73">
        <v>129</v>
      </c>
      <c r="I21" s="22">
        <f t="shared" si="0"/>
        <v>-3</v>
      </c>
      <c r="J21" s="33">
        <f t="shared" si="0"/>
        <v>-3</v>
      </c>
      <c r="K21" s="93">
        <v>120</v>
      </c>
      <c r="L21" s="73">
        <v>129</v>
      </c>
      <c r="M21" s="22">
        <f t="shared" ref="M21:N33" si="7">E21-K21</f>
        <v>-5</v>
      </c>
      <c r="N21" s="34">
        <f t="shared" si="7"/>
        <v>-3</v>
      </c>
      <c r="O21" s="69">
        <f t="shared" si="6"/>
        <v>-2.3255813953488372E-2</v>
      </c>
      <c r="P21" s="35">
        <f t="shared" si="3"/>
        <v>0.10047846889952153</v>
      </c>
      <c r="Q21" s="10"/>
      <c r="R21">
        <v>1</v>
      </c>
      <c r="S21" s="94">
        <f t="shared" si="5"/>
        <v>1</v>
      </c>
      <c r="T21" s="49">
        <f t="shared" si="4"/>
        <v>126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4.7846889952153108E-3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8</v>
      </c>
      <c r="G23" s="93">
        <v>3</v>
      </c>
      <c r="H23" s="73">
        <v>8</v>
      </c>
      <c r="I23" s="37">
        <f t="shared" si="0"/>
        <v>0</v>
      </c>
      <c r="J23" s="33">
        <f t="shared" si="0"/>
        <v>0</v>
      </c>
      <c r="K23" s="93">
        <v>1</v>
      </c>
      <c r="L23" s="73">
        <v>4</v>
      </c>
      <c r="M23" s="37">
        <f t="shared" si="7"/>
        <v>2</v>
      </c>
      <c r="N23" s="38">
        <f t="shared" si="7"/>
        <v>4</v>
      </c>
      <c r="O23" s="70">
        <f t="shared" si="6"/>
        <v>1</v>
      </c>
      <c r="P23" s="39">
        <f t="shared" si="3"/>
        <v>6.379585326953748E-3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2</v>
      </c>
      <c r="H24" s="73">
        <v>2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1.594896331738437E-3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18</v>
      </c>
      <c r="F26" s="73">
        <v>24</v>
      </c>
      <c r="G26" s="93">
        <v>19</v>
      </c>
      <c r="H26" s="73">
        <v>25</v>
      </c>
      <c r="I26" s="22">
        <f t="shared" si="0"/>
        <v>-1</v>
      </c>
      <c r="J26" s="33">
        <f t="shared" si="0"/>
        <v>-1</v>
      </c>
      <c r="K26" s="93">
        <v>13</v>
      </c>
      <c r="L26" s="73">
        <v>20</v>
      </c>
      <c r="M26" s="22">
        <f t="shared" si="7"/>
        <v>5</v>
      </c>
      <c r="N26" s="34">
        <f t="shared" si="7"/>
        <v>4</v>
      </c>
      <c r="O26" s="69">
        <f t="shared" si="6"/>
        <v>0.2</v>
      </c>
      <c r="P26" s="35">
        <f t="shared" si="3"/>
        <v>1.9138755980861243E-2</v>
      </c>
      <c r="Q26" s="10"/>
      <c r="R26">
        <v>1</v>
      </c>
      <c r="S26" s="94">
        <f t="shared" si="5"/>
        <v>1</v>
      </c>
      <c r="T26" s="49">
        <f t="shared" si="4"/>
        <v>24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/>
      <c r="L27" s="73"/>
      <c r="M27" s="22">
        <f t="shared" si="7"/>
        <v>0</v>
      </c>
      <c r="N27" s="34">
        <f t="shared" si="7"/>
        <v>4</v>
      </c>
      <c r="O27" s="69">
        <f t="shared" si="6"/>
        <v>0</v>
      </c>
      <c r="P27" s="35">
        <f t="shared" si="3"/>
        <v>3.189792663476874E-3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1</v>
      </c>
      <c r="L28" s="73">
        <v>1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7.9744816586921851E-4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257</v>
      </c>
      <c r="F29" s="73">
        <v>304</v>
      </c>
      <c r="G29" s="93">
        <v>258</v>
      </c>
      <c r="H29" s="73">
        <v>305</v>
      </c>
      <c r="I29" s="22">
        <f t="shared" si="0"/>
        <v>-1</v>
      </c>
      <c r="J29" s="33">
        <f t="shared" si="0"/>
        <v>-1</v>
      </c>
      <c r="K29" s="93">
        <v>250</v>
      </c>
      <c r="L29" s="73">
        <v>292</v>
      </c>
      <c r="M29" s="22">
        <f t="shared" si="7"/>
        <v>7</v>
      </c>
      <c r="N29" s="34">
        <f t="shared" si="7"/>
        <v>12</v>
      </c>
      <c r="O29" s="69">
        <f t="shared" si="6"/>
        <v>4.1095890410958902E-2</v>
      </c>
      <c r="P29" s="35">
        <f t="shared" si="3"/>
        <v>0.24242424242424243</v>
      </c>
      <c r="Q29" s="10"/>
      <c r="R29">
        <v>1</v>
      </c>
      <c r="S29" s="94">
        <f t="shared" si="5"/>
        <v>1</v>
      </c>
      <c r="T29" s="49">
        <f t="shared" si="4"/>
        <v>304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7.9744816586921851E-4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19</v>
      </c>
      <c r="F35" s="73">
        <v>19</v>
      </c>
      <c r="G35" s="93">
        <v>21</v>
      </c>
      <c r="H35" s="73">
        <v>21</v>
      </c>
      <c r="I35" s="22">
        <f t="shared" si="0"/>
        <v>-2</v>
      </c>
      <c r="J35" s="33">
        <f t="shared" si="0"/>
        <v>-2</v>
      </c>
      <c r="K35" s="93">
        <v>23</v>
      </c>
      <c r="L35" s="73">
        <v>23</v>
      </c>
      <c r="M35" s="22">
        <f t="shared" ref="M35:N54" si="8">E35-K35</f>
        <v>-4</v>
      </c>
      <c r="N35" s="34">
        <f t="shared" si="8"/>
        <v>-4</v>
      </c>
      <c r="O35" s="69">
        <f t="shared" si="6"/>
        <v>-0.17391304347826086</v>
      </c>
      <c r="P35" s="35">
        <f t="shared" si="3"/>
        <v>1.5151515151515152E-2</v>
      </c>
      <c r="Q35" s="10"/>
      <c r="R35">
        <v>1</v>
      </c>
      <c r="S35" s="94">
        <f t="shared" si="5"/>
        <v>1</v>
      </c>
      <c r="T35" s="49">
        <f t="shared" si="4"/>
        <v>19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3.189792663476874E-3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20</v>
      </c>
      <c r="F37" s="73">
        <v>26</v>
      </c>
      <c r="G37" s="93">
        <v>18</v>
      </c>
      <c r="H37" s="73">
        <v>24</v>
      </c>
      <c r="I37" s="22">
        <f t="shared" ref="I37:J54" si="9">E37-G37</f>
        <v>2</v>
      </c>
      <c r="J37" s="36">
        <f t="shared" si="9"/>
        <v>2</v>
      </c>
      <c r="K37" s="93">
        <v>13</v>
      </c>
      <c r="L37" s="73">
        <v>13</v>
      </c>
      <c r="M37" s="22">
        <f t="shared" si="8"/>
        <v>7</v>
      </c>
      <c r="N37" s="34">
        <f t="shared" si="8"/>
        <v>13</v>
      </c>
      <c r="O37" s="69">
        <f t="shared" si="6"/>
        <v>1</v>
      </c>
      <c r="P37" s="35">
        <f t="shared" si="3"/>
        <v>2.0733652312599681E-2</v>
      </c>
      <c r="Q37" s="10"/>
      <c r="R37" s="98">
        <v>1</v>
      </c>
      <c r="S37" s="96">
        <f t="shared" si="5"/>
        <v>4</v>
      </c>
      <c r="T37" s="49">
        <f t="shared" si="4"/>
        <v>26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7.9744816586921851E-4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>
        <v>1</v>
      </c>
      <c r="H40" s="73">
        <v>1</v>
      </c>
      <c r="I40" s="22">
        <f t="shared" si="9"/>
        <v>-1</v>
      </c>
      <c r="J40" s="36">
        <f t="shared" si="9"/>
        <v>-1</v>
      </c>
      <c r="K40" s="22">
        <v>1</v>
      </c>
      <c r="L40" s="73">
        <v>1</v>
      </c>
      <c r="M40" s="22">
        <f t="shared" si="8"/>
        <v>-1</v>
      </c>
      <c r="N40" s="34">
        <f t="shared" si="8"/>
        <v>-1</v>
      </c>
      <c r="O40" s="69">
        <f t="shared" si="6"/>
        <v>-1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105</v>
      </c>
      <c r="F41" s="72">
        <v>111</v>
      </c>
      <c r="G41" s="93">
        <v>108</v>
      </c>
      <c r="H41" s="72">
        <v>114</v>
      </c>
      <c r="I41" s="22">
        <f t="shared" si="9"/>
        <v>-3</v>
      </c>
      <c r="J41" s="36">
        <f t="shared" si="9"/>
        <v>-3</v>
      </c>
      <c r="K41" s="93">
        <v>115</v>
      </c>
      <c r="L41" s="72">
        <v>121</v>
      </c>
      <c r="M41" s="22">
        <f t="shared" si="8"/>
        <v>-10</v>
      </c>
      <c r="N41" s="34">
        <f t="shared" si="8"/>
        <v>-10</v>
      </c>
      <c r="O41" s="69">
        <f t="shared" si="6"/>
        <v>-8.2644628099173556E-2</v>
      </c>
      <c r="P41" s="35">
        <f t="shared" si="3"/>
        <v>8.8516746411483258E-2</v>
      </c>
      <c r="Q41" s="10"/>
      <c r="R41">
        <v>1</v>
      </c>
      <c r="S41" s="94">
        <f t="shared" si="5"/>
        <v>1</v>
      </c>
      <c r="T41" s="49">
        <f t="shared" si="4"/>
        <v>111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7.9744816586921851E-4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7.9744816586921851E-4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7.9744816586921851E-4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3</v>
      </c>
      <c r="F53" s="72">
        <v>3</v>
      </c>
      <c r="G53" s="21">
        <v>3</v>
      </c>
      <c r="H53" s="72">
        <v>3</v>
      </c>
      <c r="I53" s="42">
        <f t="shared" si="9"/>
        <v>0</v>
      </c>
      <c r="J53" s="40">
        <f t="shared" si="9"/>
        <v>0</v>
      </c>
      <c r="K53" s="21">
        <v>4</v>
      </c>
      <c r="L53" s="72">
        <v>9</v>
      </c>
      <c r="M53" s="21">
        <f t="shared" si="8"/>
        <v>-1</v>
      </c>
      <c r="N53" s="34">
        <f t="shared" si="8"/>
        <v>-6</v>
      </c>
      <c r="O53" s="69">
        <f t="shared" si="6"/>
        <v>-0.66666666666666663</v>
      </c>
      <c r="P53" s="35">
        <f t="shared" si="3"/>
        <v>2.3923444976076554E-3</v>
      </c>
      <c r="Q53" s="10"/>
      <c r="R53">
        <v>0</v>
      </c>
      <c r="S53" s="13">
        <f t="shared" si="5"/>
        <v>0</v>
      </c>
      <c r="T53" s="49">
        <f t="shared" si="4"/>
        <v>3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1027</v>
      </c>
      <c r="F54" s="75">
        <f>SUM(F5:F53)</f>
        <v>1254</v>
      </c>
      <c r="G54" s="43">
        <f>SUM(G5:G53)</f>
        <v>1033</v>
      </c>
      <c r="H54" s="75">
        <f>SUM(H5:H53)</f>
        <v>1263</v>
      </c>
      <c r="I54" s="44">
        <f t="shared" si="9"/>
        <v>-6</v>
      </c>
      <c r="J54" s="141">
        <f t="shared" si="9"/>
        <v>-9</v>
      </c>
      <c r="K54" s="43">
        <f>SUM(K5:K53)</f>
        <v>1055</v>
      </c>
      <c r="L54" s="75">
        <f>SUM(L5:L53)</f>
        <v>1274</v>
      </c>
      <c r="M54" s="44">
        <f t="shared" si="8"/>
        <v>-28</v>
      </c>
      <c r="N54" s="45">
        <f t="shared" si="8"/>
        <v>-20</v>
      </c>
      <c r="O54" s="71">
        <f t="shared" si="6"/>
        <v>-1.5698587127158554E-2</v>
      </c>
      <c r="P54" s="46">
        <f t="shared" si="3"/>
        <v>1</v>
      </c>
      <c r="Q54" s="14"/>
      <c r="R54" s="15">
        <f>SUM(R5:R53)</f>
        <v>33</v>
      </c>
      <c r="T54" s="88">
        <f t="shared" si="4"/>
        <v>1254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876D-D2DC-4837-A938-A044DCACA38A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121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44470</v>
      </c>
      <c r="F3" s="388"/>
      <c r="G3" s="387">
        <v>44440</v>
      </c>
      <c r="H3" s="388"/>
      <c r="I3" s="345" t="s">
        <v>3</v>
      </c>
      <c r="J3" s="346"/>
      <c r="K3" s="387">
        <v>44105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1.5835312747426761E-3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17</v>
      </c>
      <c r="W5" s="82">
        <v>1020</v>
      </c>
      <c r="X5" s="83">
        <v>7</v>
      </c>
      <c r="Y5" s="83">
        <v>12</v>
      </c>
      <c r="Z5" s="82">
        <v>2</v>
      </c>
      <c r="AA5" s="82">
        <v>2</v>
      </c>
      <c r="AB5" s="83">
        <v>3</v>
      </c>
      <c r="AC5" s="83">
        <f>SUM(T10+T20+T37+T43)</f>
        <v>26</v>
      </c>
      <c r="AD5" s="82">
        <v>5</v>
      </c>
      <c r="AE5" s="84">
        <v>197</v>
      </c>
      <c r="AF5" s="83">
        <v>2</v>
      </c>
      <c r="AG5" s="83">
        <f>$T6+$T24</f>
        <v>5</v>
      </c>
      <c r="AH5" s="57">
        <f>V5+X5+Z5+AB5+AD5+AF5</f>
        <v>36</v>
      </c>
      <c r="AI5" s="58">
        <f>W5+Y5+AA5+AC5+AE5+AG5+1</f>
        <v>1263</v>
      </c>
      <c r="AJ5" s="85">
        <v>610</v>
      </c>
      <c r="AK5" s="80">
        <v>653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2.3752969121140144E-3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0.47222222222222221</v>
      </c>
      <c r="W6" s="59">
        <f>W5/AI5</f>
        <v>0.80760095011876487</v>
      </c>
      <c r="X6" s="60">
        <f>X5/AH5</f>
        <v>0.19444444444444445</v>
      </c>
      <c r="Y6" s="60">
        <f>Y5/AI5</f>
        <v>9.5011876484560574E-3</v>
      </c>
      <c r="Z6" s="59">
        <f>Z5/AH5</f>
        <v>5.5555555555555552E-2</v>
      </c>
      <c r="AA6" s="59">
        <f>AA5/AI5</f>
        <v>1.5835312747426761E-3</v>
      </c>
      <c r="AB6" s="60">
        <f>AB5/AH5</f>
        <v>8.3333333333333329E-2</v>
      </c>
      <c r="AC6" s="60">
        <f>AC5/AI5</f>
        <v>2.0585906571654791E-2</v>
      </c>
      <c r="AD6" s="59">
        <f>AD5/AH5</f>
        <v>0.1388888888888889</v>
      </c>
      <c r="AE6" s="59">
        <f>AE5/AI5</f>
        <v>0.15597783056215361</v>
      </c>
      <c r="AF6" s="60">
        <f>AF5/AH5</f>
        <v>5.5555555555555552E-2</v>
      </c>
      <c r="AG6" s="60">
        <f>AG5/AI5</f>
        <v>3.95882818685669E-3</v>
      </c>
      <c r="AH6" s="61">
        <f>V6+X6+Z6+AB6+AD6+AF6</f>
        <v>1</v>
      </c>
      <c r="AI6" s="62">
        <f>W6+Y6+AA6+AC6+AE6+AG6</f>
        <v>0.99920823436262873</v>
      </c>
      <c r="AJ6" s="63">
        <f>AJ5/AI5</f>
        <v>0.48297703879651621</v>
      </c>
      <c r="AK6" s="64">
        <f>AK5/AI5</f>
        <v>0.51702296120348379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1.5835312747426761E-3</v>
      </c>
      <c r="Q7" s="10"/>
      <c r="R7">
        <v>0</v>
      </c>
      <c r="S7" s="110">
        <f>D7</f>
        <v>2</v>
      </c>
      <c r="T7" s="49">
        <f t="shared" si="4"/>
        <v>2</v>
      </c>
      <c r="AC7" t="s">
        <v>118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105</v>
      </c>
      <c r="F8" s="73">
        <v>189</v>
      </c>
      <c r="G8" s="93">
        <v>104</v>
      </c>
      <c r="H8" s="73">
        <v>187</v>
      </c>
      <c r="I8" s="22">
        <f t="shared" si="0"/>
        <v>1</v>
      </c>
      <c r="J8" s="33">
        <f t="shared" si="0"/>
        <v>2</v>
      </c>
      <c r="K8" s="93">
        <v>112</v>
      </c>
      <c r="L8" s="73">
        <v>203</v>
      </c>
      <c r="M8" s="22">
        <f t="shared" si="1"/>
        <v>-7</v>
      </c>
      <c r="N8" s="34">
        <f t="shared" si="1"/>
        <v>-14</v>
      </c>
      <c r="O8" s="69">
        <f t="shared" si="2"/>
        <v>-6.8965517241379309E-2</v>
      </c>
      <c r="P8" s="35">
        <f t="shared" si="3"/>
        <v>0.1496437054631829</v>
      </c>
      <c r="Q8" s="10"/>
      <c r="R8">
        <v>1</v>
      </c>
      <c r="S8" s="143">
        <f>D8</f>
        <v>5</v>
      </c>
      <c r="T8" s="49">
        <f t="shared" si="4"/>
        <v>189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20</v>
      </c>
      <c r="G9" s="93">
        <v>10</v>
      </c>
      <c r="H9" s="73">
        <v>20</v>
      </c>
      <c r="I9" s="22">
        <f t="shared" si="0"/>
        <v>0</v>
      </c>
      <c r="J9" s="33">
        <f t="shared" si="0"/>
        <v>0</v>
      </c>
      <c r="K9" s="93">
        <v>10</v>
      </c>
      <c r="L9" s="73">
        <v>19</v>
      </c>
      <c r="M9" s="22">
        <f t="shared" si="1"/>
        <v>0</v>
      </c>
      <c r="N9" s="34">
        <f t="shared" si="1"/>
        <v>1</v>
      </c>
      <c r="O9" s="69">
        <f t="shared" si="2"/>
        <v>5.2631578947368418E-2</v>
      </c>
      <c r="P9" s="35">
        <f t="shared" si="3"/>
        <v>1.583531274742676E-2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7.9176563737133805E-4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3</v>
      </c>
      <c r="G11" s="22">
        <v>1</v>
      </c>
      <c r="H11" s="73">
        <v>2</v>
      </c>
      <c r="I11" s="22">
        <f t="shared" si="0"/>
        <v>0</v>
      </c>
      <c r="J11" s="33">
        <f t="shared" si="0"/>
        <v>1</v>
      </c>
      <c r="K11" s="22">
        <v>1</v>
      </c>
      <c r="L11" s="73">
        <v>2</v>
      </c>
      <c r="M11" s="22">
        <f t="shared" si="1"/>
        <v>0</v>
      </c>
      <c r="N11" s="34">
        <f t="shared" si="1"/>
        <v>1</v>
      </c>
      <c r="O11" s="69">
        <f t="shared" si="2"/>
        <v>0.5</v>
      </c>
      <c r="P11" s="35">
        <f t="shared" si="3"/>
        <v>2.3752969121140144E-3</v>
      </c>
      <c r="Q11" s="10"/>
      <c r="R11">
        <v>1</v>
      </c>
      <c r="S11" s="94">
        <f t="shared" si="5"/>
        <v>1</v>
      </c>
      <c r="T11" s="49">
        <f t="shared" si="4"/>
        <v>3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170</v>
      </c>
      <c r="F12" s="73">
        <v>214</v>
      </c>
      <c r="G12" s="93">
        <v>172</v>
      </c>
      <c r="H12" s="73">
        <v>216</v>
      </c>
      <c r="I12" s="22">
        <f t="shared" si="0"/>
        <v>-2</v>
      </c>
      <c r="J12" s="33">
        <f t="shared" si="0"/>
        <v>-2</v>
      </c>
      <c r="K12" s="93">
        <v>180</v>
      </c>
      <c r="L12" s="73">
        <v>227</v>
      </c>
      <c r="M12" s="22">
        <f t="shared" si="1"/>
        <v>-10</v>
      </c>
      <c r="N12" s="34">
        <f t="shared" si="1"/>
        <v>-13</v>
      </c>
      <c r="O12" s="69">
        <f t="shared" si="2"/>
        <v>-5.7268722466960353E-2</v>
      </c>
      <c r="P12" s="35">
        <f t="shared" si="3"/>
        <v>0.16943784639746634</v>
      </c>
      <c r="Q12" s="10"/>
      <c r="R12">
        <v>1</v>
      </c>
      <c r="S12" s="94">
        <f t="shared" si="5"/>
        <v>1</v>
      </c>
      <c r="T12" s="49">
        <f t="shared" si="4"/>
        <v>214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129</v>
      </c>
      <c r="F13" s="73">
        <v>132</v>
      </c>
      <c r="G13" s="93">
        <v>128</v>
      </c>
      <c r="H13" s="73">
        <v>131</v>
      </c>
      <c r="I13" s="22">
        <f t="shared" si="0"/>
        <v>1</v>
      </c>
      <c r="J13" s="33">
        <f t="shared" si="0"/>
        <v>1</v>
      </c>
      <c r="K13" s="93">
        <v>138</v>
      </c>
      <c r="L13" s="73">
        <v>138</v>
      </c>
      <c r="M13" s="22">
        <f t="shared" si="1"/>
        <v>-9</v>
      </c>
      <c r="N13" s="34">
        <f t="shared" si="1"/>
        <v>-6</v>
      </c>
      <c r="O13" s="69">
        <f>IF(ISERROR(N13/L13),0,N13/L13)</f>
        <v>-4.3478260869565216E-2</v>
      </c>
      <c r="P13" s="35">
        <f t="shared" si="3"/>
        <v>0.10451306413301663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1.5835312747426761E-3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7.9176563737133805E-4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7</v>
      </c>
      <c r="H17" s="73">
        <v>8</v>
      </c>
      <c r="I17" s="22">
        <f t="shared" si="0"/>
        <v>0</v>
      </c>
      <c r="J17" s="33">
        <f t="shared" si="0"/>
        <v>0</v>
      </c>
      <c r="K17" s="93">
        <v>4</v>
      </c>
      <c r="L17" s="73">
        <v>4</v>
      </c>
      <c r="M17" s="22">
        <f t="shared" si="1"/>
        <v>3</v>
      </c>
      <c r="N17" s="34">
        <f t="shared" si="1"/>
        <v>4</v>
      </c>
      <c r="O17" s="69">
        <f t="shared" si="6"/>
        <v>1</v>
      </c>
      <c r="P17" s="35">
        <f t="shared" si="3"/>
        <v>6.3341250989707044E-3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32</v>
      </c>
      <c r="F18" s="73">
        <v>32</v>
      </c>
      <c r="G18" s="93">
        <v>35</v>
      </c>
      <c r="H18" s="73">
        <v>35</v>
      </c>
      <c r="I18" s="22">
        <f t="shared" si="0"/>
        <v>-3</v>
      </c>
      <c r="J18" s="33">
        <f t="shared" si="0"/>
        <v>-3</v>
      </c>
      <c r="K18" s="93">
        <v>42</v>
      </c>
      <c r="L18" s="73">
        <v>42</v>
      </c>
      <c r="M18" s="22">
        <f t="shared" si="1"/>
        <v>-10</v>
      </c>
      <c r="N18" s="34">
        <f t="shared" si="1"/>
        <v>-10</v>
      </c>
      <c r="O18" s="69">
        <f t="shared" si="6"/>
        <v>-0.23809523809523808</v>
      </c>
      <c r="P18" s="35">
        <f t="shared" si="3"/>
        <v>2.5336500395882817E-2</v>
      </c>
      <c r="Q18" s="10"/>
      <c r="R18">
        <v>1</v>
      </c>
      <c r="S18" s="94">
        <f t="shared" si="5"/>
        <v>1</v>
      </c>
      <c r="T18" s="49">
        <f t="shared" si="4"/>
        <v>32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7.9176563737133805E-4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7.9176563737133805E-4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118</v>
      </c>
      <c r="F21" s="73">
        <v>129</v>
      </c>
      <c r="G21" s="93">
        <v>118</v>
      </c>
      <c r="H21" s="73">
        <v>129</v>
      </c>
      <c r="I21" s="22">
        <f t="shared" si="0"/>
        <v>0</v>
      </c>
      <c r="J21" s="33">
        <f t="shared" si="0"/>
        <v>0</v>
      </c>
      <c r="K21" s="93">
        <v>120</v>
      </c>
      <c r="L21" s="73">
        <v>129</v>
      </c>
      <c r="M21" s="22">
        <f t="shared" ref="M21:N33" si="7">E21-K21</f>
        <v>-2</v>
      </c>
      <c r="N21" s="34">
        <f t="shared" si="7"/>
        <v>0</v>
      </c>
      <c r="O21" s="69">
        <f t="shared" si="6"/>
        <v>0</v>
      </c>
      <c r="P21" s="35">
        <f t="shared" si="3"/>
        <v>0.10213776722090261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4.7505938242280287E-3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8</v>
      </c>
      <c r="G23" s="93">
        <v>2</v>
      </c>
      <c r="H23" s="73">
        <v>5</v>
      </c>
      <c r="I23" s="37">
        <f t="shared" si="0"/>
        <v>1</v>
      </c>
      <c r="J23" s="33">
        <f t="shared" si="0"/>
        <v>3</v>
      </c>
      <c r="K23" s="93">
        <v>1</v>
      </c>
      <c r="L23" s="73">
        <v>4</v>
      </c>
      <c r="M23" s="37">
        <f t="shared" si="7"/>
        <v>2</v>
      </c>
      <c r="N23" s="38">
        <f t="shared" si="7"/>
        <v>4</v>
      </c>
      <c r="O23" s="70">
        <f t="shared" si="6"/>
        <v>1</v>
      </c>
      <c r="P23" s="39">
        <f t="shared" si="3"/>
        <v>6.3341250989707044E-3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2</v>
      </c>
      <c r="H24" s="73">
        <v>2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1.5835312747426761E-3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19</v>
      </c>
      <c r="F26" s="73">
        <v>25</v>
      </c>
      <c r="G26" s="93">
        <v>18</v>
      </c>
      <c r="H26" s="73">
        <v>24</v>
      </c>
      <c r="I26" s="22">
        <f t="shared" si="0"/>
        <v>1</v>
      </c>
      <c r="J26" s="33">
        <f t="shared" si="0"/>
        <v>1</v>
      </c>
      <c r="K26" s="93">
        <v>14</v>
      </c>
      <c r="L26" s="73">
        <v>21</v>
      </c>
      <c r="M26" s="22">
        <f t="shared" si="7"/>
        <v>5</v>
      </c>
      <c r="N26" s="34">
        <f t="shared" si="7"/>
        <v>4</v>
      </c>
      <c r="O26" s="69">
        <f t="shared" si="6"/>
        <v>0.19047619047619047</v>
      </c>
      <c r="P26" s="35">
        <f t="shared" si="3"/>
        <v>1.9794140934283451E-2</v>
      </c>
      <c r="Q26" s="10"/>
      <c r="R26">
        <v>1</v>
      </c>
      <c r="S26" s="94">
        <f t="shared" si="5"/>
        <v>1</v>
      </c>
      <c r="T26" s="49">
        <f t="shared" si="4"/>
        <v>25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145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/>
      <c r="L27" s="73"/>
      <c r="M27" s="22">
        <f t="shared" si="7"/>
        <v>0</v>
      </c>
      <c r="N27" s="34">
        <f t="shared" si="7"/>
        <v>4</v>
      </c>
      <c r="O27" s="69">
        <f t="shared" si="6"/>
        <v>0</v>
      </c>
      <c r="P27" s="35">
        <f t="shared" si="3"/>
        <v>3.1670625494853522E-3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1</v>
      </c>
      <c r="L28" s="73">
        <v>1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7.9176563737133805E-4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258</v>
      </c>
      <c r="F29" s="73">
        <v>305</v>
      </c>
      <c r="G29" s="93">
        <v>257</v>
      </c>
      <c r="H29" s="73">
        <v>304</v>
      </c>
      <c r="I29" s="22">
        <f t="shared" si="0"/>
        <v>1</v>
      </c>
      <c r="J29" s="33">
        <f t="shared" si="0"/>
        <v>1</v>
      </c>
      <c r="K29" s="93">
        <v>250</v>
      </c>
      <c r="L29" s="73">
        <v>292</v>
      </c>
      <c r="M29" s="22">
        <f t="shared" si="7"/>
        <v>8</v>
      </c>
      <c r="N29" s="34">
        <f t="shared" si="7"/>
        <v>13</v>
      </c>
      <c r="O29" s="69">
        <f t="shared" si="6"/>
        <v>4.4520547945205477E-2</v>
      </c>
      <c r="P29" s="35">
        <f t="shared" si="3"/>
        <v>0.24148851939825811</v>
      </c>
      <c r="Q29" s="10"/>
      <c r="R29">
        <v>1</v>
      </c>
      <c r="S29" s="94">
        <f t="shared" si="5"/>
        <v>1</v>
      </c>
      <c r="T29" s="49">
        <f t="shared" si="4"/>
        <v>305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7.9176563737133805E-4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21</v>
      </c>
      <c r="L35" s="73">
        <v>21</v>
      </c>
      <c r="M35" s="22">
        <f t="shared" ref="M35:N54" si="8">E35-K35</f>
        <v>0</v>
      </c>
      <c r="N35" s="34">
        <f t="shared" si="8"/>
        <v>0</v>
      </c>
      <c r="O35" s="69">
        <f t="shared" si="6"/>
        <v>0</v>
      </c>
      <c r="P35" s="35">
        <f t="shared" si="3"/>
        <v>1.66270783847981E-2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5</v>
      </c>
      <c r="H36" s="73">
        <v>5</v>
      </c>
      <c r="I36" s="22">
        <f t="shared" si="0"/>
        <v>-1</v>
      </c>
      <c r="J36" s="41">
        <f t="shared" si="0"/>
        <v>-1</v>
      </c>
      <c r="K36" s="93">
        <v>4</v>
      </c>
      <c r="L36" s="73">
        <v>4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3.1670625494853522E-3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18</v>
      </c>
      <c r="F37" s="73">
        <v>24</v>
      </c>
      <c r="G37" s="93">
        <v>18</v>
      </c>
      <c r="H37" s="73">
        <v>24</v>
      </c>
      <c r="I37" s="22">
        <f t="shared" ref="I37:J54" si="9">E37-G37</f>
        <v>0</v>
      </c>
      <c r="J37" s="36">
        <f t="shared" si="9"/>
        <v>0</v>
      </c>
      <c r="K37" s="93">
        <v>13</v>
      </c>
      <c r="L37" s="73">
        <v>13</v>
      </c>
      <c r="M37" s="22">
        <f t="shared" si="8"/>
        <v>5</v>
      </c>
      <c r="N37" s="34">
        <f t="shared" si="8"/>
        <v>11</v>
      </c>
      <c r="O37" s="69">
        <f t="shared" si="6"/>
        <v>0.84615384615384615</v>
      </c>
      <c r="P37" s="35">
        <f t="shared" si="3"/>
        <v>1.9002375296912115E-2</v>
      </c>
      <c r="Q37" s="10"/>
      <c r="R37" s="98">
        <v>1</v>
      </c>
      <c r="S37" s="96">
        <f t="shared" si="5"/>
        <v>4</v>
      </c>
      <c r="T37" s="49">
        <f t="shared" si="4"/>
        <v>24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/>
      <c r="L38" s="73"/>
      <c r="M38" s="22">
        <f t="shared" si="8"/>
        <v>1</v>
      </c>
      <c r="N38" s="34">
        <f t="shared" si="8"/>
        <v>1</v>
      </c>
      <c r="O38" s="69">
        <f t="shared" si="6"/>
        <v>0</v>
      </c>
      <c r="P38" s="35">
        <f t="shared" si="3"/>
        <v>7.9176563737133805E-4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>
        <v>1</v>
      </c>
      <c r="F40" s="73">
        <v>1</v>
      </c>
      <c r="G40" s="22"/>
      <c r="H40" s="73"/>
      <c r="I40" s="22">
        <f t="shared" si="9"/>
        <v>1</v>
      </c>
      <c r="J40" s="36">
        <f t="shared" si="9"/>
        <v>1</v>
      </c>
      <c r="K40" s="22">
        <v>1</v>
      </c>
      <c r="L40" s="73">
        <v>1</v>
      </c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7.9176563737133805E-4</v>
      </c>
      <c r="Q40" s="10"/>
      <c r="R40">
        <v>0</v>
      </c>
      <c r="S40" s="100">
        <f t="shared" si="5"/>
        <v>1</v>
      </c>
      <c r="T40" s="49">
        <f t="shared" si="4"/>
        <v>1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108</v>
      </c>
      <c r="F41" s="72">
        <v>114</v>
      </c>
      <c r="G41" s="93">
        <v>112</v>
      </c>
      <c r="H41" s="72">
        <v>118</v>
      </c>
      <c r="I41" s="22">
        <f t="shared" si="9"/>
        <v>-4</v>
      </c>
      <c r="J41" s="36">
        <f t="shared" si="9"/>
        <v>-4</v>
      </c>
      <c r="K41" s="93">
        <v>120</v>
      </c>
      <c r="L41" s="72">
        <v>126</v>
      </c>
      <c r="M41" s="22">
        <f t="shared" si="8"/>
        <v>-12</v>
      </c>
      <c r="N41" s="34">
        <f t="shared" si="8"/>
        <v>-12</v>
      </c>
      <c r="O41" s="69">
        <f t="shared" si="6"/>
        <v>-9.5238095238095233E-2</v>
      </c>
      <c r="P41" s="35">
        <f t="shared" si="3"/>
        <v>9.0261282660332537E-2</v>
      </c>
      <c r="Q41" s="10"/>
      <c r="R41">
        <v>1</v>
      </c>
      <c r="S41" s="94">
        <f t="shared" si="5"/>
        <v>1</v>
      </c>
      <c r="T41" s="49">
        <f t="shared" si="4"/>
        <v>114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7.9176563737133805E-4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7.9176563737133805E-4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/>
      <c r="H49" s="72"/>
      <c r="I49" s="77">
        <f t="shared" si="9"/>
        <v>1</v>
      </c>
      <c r="J49" s="33">
        <f t="shared" si="9"/>
        <v>1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7.9176563737133805E-4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3</v>
      </c>
      <c r="F53" s="72">
        <v>3</v>
      </c>
      <c r="G53" s="21">
        <v>3</v>
      </c>
      <c r="H53" s="72">
        <v>4</v>
      </c>
      <c r="I53" s="42">
        <f t="shared" si="9"/>
        <v>0</v>
      </c>
      <c r="J53" s="40">
        <f t="shared" si="9"/>
        <v>-1</v>
      </c>
      <c r="K53" s="21">
        <v>5</v>
      </c>
      <c r="L53" s="72">
        <v>9</v>
      </c>
      <c r="M53" s="21">
        <f t="shared" si="8"/>
        <v>-2</v>
      </c>
      <c r="N53" s="34">
        <f t="shared" si="8"/>
        <v>-6</v>
      </c>
      <c r="O53" s="69">
        <f t="shared" si="6"/>
        <v>-0.66666666666666663</v>
      </c>
      <c r="P53" s="35">
        <f t="shared" si="3"/>
        <v>2.3752969121140144E-3</v>
      </c>
      <c r="Q53" s="10"/>
      <c r="R53">
        <v>0</v>
      </c>
      <c r="S53" s="13">
        <f t="shared" si="5"/>
        <v>0</v>
      </c>
      <c r="T53" s="49">
        <f t="shared" si="4"/>
        <v>3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1033</v>
      </c>
      <c r="F54" s="75">
        <f>SUM(F5:F53)</f>
        <v>1263</v>
      </c>
      <c r="G54" s="43">
        <f>SUM(G5:G53)</f>
        <v>1036</v>
      </c>
      <c r="H54" s="75">
        <f>SUM(H5:H53)</f>
        <v>1263</v>
      </c>
      <c r="I54" s="44">
        <f t="shared" si="9"/>
        <v>-3</v>
      </c>
      <c r="J54" s="141">
        <f t="shared" si="9"/>
        <v>0</v>
      </c>
      <c r="K54" s="43">
        <f>SUM(K5:K53)</f>
        <v>1057</v>
      </c>
      <c r="L54" s="75">
        <f>SUM(L5:L53)</f>
        <v>1277</v>
      </c>
      <c r="M54" s="44">
        <f t="shared" si="8"/>
        <v>-24</v>
      </c>
      <c r="N54" s="45">
        <f t="shared" si="8"/>
        <v>-14</v>
      </c>
      <c r="O54" s="71">
        <f t="shared" si="6"/>
        <v>-1.0963194988253719E-2</v>
      </c>
      <c r="P54" s="46">
        <f t="shared" si="3"/>
        <v>1</v>
      </c>
      <c r="Q54" s="14"/>
      <c r="R54" s="15">
        <f>SUM(R5:R53)</f>
        <v>33</v>
      </c>
      <c r="T54" s="88">
        <f t="shared" si="4"/>
        <v>1263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6A3E7-A72A-47F6-A0DC-57EEA69C458D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120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44440</v>
      </c>
      <c r="F3" s="388"/>
      <c r="G3" s="387">
        <v>44409</v>
      </c>
      <c r="H3" s="388"/>
      <c r="I3" s="345" t="s">
        <v>3</v>
      </c>
      <c r="J3" s="346"/>
      <c r="K3" s="387">
        <v>44075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1.5835312747426761E-3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16</v>
      </c>
      <c r="W5" s="82">
        <v>1021</v>
      </c>
      <c r="X5" s="83">
        <v>7</v>
      </c>
      <c r="Y5" s="83">
        <v>13</v>
      </c>
      <c r="Z5" s="82">
        <v>1</v>
      </c>
      <c r="AA5" s="82">
        <v>1</v>
      </c>
      <c r="AB5" s="83">
        <v>3</v>
      </c>
      <c r="AC5" s="83">
        <f>SUM(T10+T20+T37+T43)</f>
        <v>26</v>
      </c>
      <c r="AD5" s="82">
        <v>5</v>
      </c>
      <c r="AE5" s="84">
        <f>SUM(T5+T8+T27+T28+T38+T39+T46)</f>
        <v>195</v>
      </c>
      <c r="AF5" s="83">
        <v>2</v>
      </c>
      <c r="AG5" s="83">
        <f>$T6+$T24</f>
        <v>5</v>
      </c>
      <c r="AH5" s="57">
        <f>V5+X5+Z5+AB5+AD5+AF5</f>
        <v>34</v>
      </c>
      <c r="AI5" s="58">
        <f>W5+Y5+AA5+AC5+AE5+AG5+2</f>
        <v>1263</v>
      </c>
      <c r="AJ5" s="85">
        <v>608</v>
      </c>
      <c r="AK5" s="80">
        <v>655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2.3752969121140144E-3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0.47058823529411764</v>
      </c>
      <c r="W6" s="59">
        <f>W5/AI5</f>
        <v>0.80839271575613614</v>
      </c>
      <c r="X6" s="60">
        <f>X5/AH5</f>
        <v>0.20588235294117646</v>
      </c>
      <c r="Y6" s="60">
        <f>Y5/AI5</f>
        <v>1.0292953285827395E-2</v>
      </c>
      <c r="Z6" s="59">
        <f>Z5/AH5</f>
        <v>2.9411764705882353E-2</v>
      </c>
      <c r="AA6" s="59">
        <f>AA5/AI5</f>
        <v>7.9176563737133805E-4</v>
      </c>
      <c r="AB6" s="60">
        <f>AB5/AH5</f>
        <v>8.8235294117647065E-2</v>
      </c>
      <c r="AC6" s="60">
        <f>AC5/AI5</f>
        <v>2.0585906571654791E-2</v>
      </c>
      <c r="AD6" s="59">
        <f>AD5/AH5</f>
        <v>0.14705882352941177</v>
      </c>
      <c r="AE6" s="59">
        <f>AE5/AI5</f>
        <v>0.15439429928741091</v>
      </c>
      <c r="AF6" s="60">
        <f>AF5/AH5</f>
        <v>5.8823529411764705E-2</v>
      </c>
      <c r="AG6" s="60">
        <f>AG5/AI5</f>
        <v>3.95882818685669E-3</v>
      </c>
      <c r="AH6" s="61">
        <f>V6+X6+Z6+AB6+AD6+AF6</f>
        <v>1</v>
      </c>
      <c r="AI6" s="62">
        <f>W6+Y6+AA6+AC6+AE6+AG6</f>
        <v>0.99841646872525724</v>
      </c>
      <c r="AJ6" s="63">
        <f>AJ5/AI5</f>
        <v>0.48139350752177357</v>
      </c>
      <c r="AK6" s="64">
        <f>AK5/AI5</f>
        <v>0.51860649247822643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1.5835312747426761E-3</v>
      </c>
      <c r="Q7" s="10"/>
      <c r="R7">
        <v>0</v>
      </c>
      <c r="S7" s="110">
        <f>D7</f>
        <v>2</v>
      </c>
      <c r="T7" s="49">
        <f t="shared" si="4"/>
        <v>2</v>
      </c>
      <c r="AC7" t="s">
        <v>118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104</v>
      </c>
      <c r="F8" s="73">
        <v>187</v>
      </c>
      <c r="G8" s="93">
        <v>102</v>
      </c>
      <c r="H8" s="73">
        <v>188</v>
      </c>
      <c r="I8" s="22">
        <f t="shared" si="0"/>
        <v>2</v>
      </c>
      <c r="J8" s="33">
        <f t="shared" si="0"/>
        <v>-1</v>
      </c>
      <c r="K8" s="93">
        <v>111</v>
      </c>
      <c r="L8" s="73">
        <v>201</v>
      </c>
      <c r="M8" s="22">
        <f t="shared" si="1"/>
        <v>-7</v>
      </c>
      <c r="N8" s="34">
        <f t="shared" si="1"/>
        <v>-14</v>
      </c>
      <c r="O8" s="69">
        <f t="shared" si="2"/>
        <v>-6.965174129353234E-2</v>
      </c>
      <c r="P8" s="35">
        <f t="shared" si="3"/>
        <v>0.14806017418844022</v>
      </c>
      <c r="Q8" s="10"/>
      <c r="R8">
        <v>1</v>
      </c>
      <c r="S8" s="143">
        <f>D8</f>
        <v>5</v>
      </c>
      <c r="T8" s="49">
        <f t="shared" si="4"/>
        <v>187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20</v>
      </c>
      <c r="G9" s="93">
        <v>11</v>
      </c>
      <c r="H9" s="73">
        <v>21</v>
      </c>
      <c r="I9" s="22">
        <f t="shared" si="0"/>
        <v>-1</v>
      </c>
      <c r="J9" s="33">
        <f t="shared" si="0"/>
        <v>-1</v>
      </c>
      <c r="K9" s="93">
        <v>10</v>
      </c>
      <c r="L9" s="73">
        <v>19</v>
      </c>
      <c r="M9" s="22">
        <f t="shared" si="1"/>
        <v>0</v>
      </c>
      <c r="N9" s="34">
        <f t="shared" si="1"/>
        <v>1</v>
      </c>
      <c r="O9" s="69">
        <f t="shared" si="2"/>
        <v>5.2631578947368418E-2</v>
      </c>
      <c r="P9" s="35">
        <f t="shared" si="3"/>
        <v>1.583531274742676E-2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7.9176563737133805E-4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1.5835312747426761E-3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172</v>
      </c>
      <c r="F12" s="73">
        <v>216</v>
      </c>
      <c r="G12" s="93">
        <v>180</v>
      </c>
      <c r="H12" s="73">
        <v>224</v>
      </c>
      <c r="I12" s="22">
        <f t="shared" si="0"/>
        <v>-8</v>
      </c>
      <c r="J12" s="33">
        <f t="shared" si="0"/>
        <v>-8</v>
      </c>
      <c r="K12" s="93">
        <v>179</v>
      </c>
      <c r="L12" s="73">
        <v>224</v>
      </c>
      <c r="M12" s="22">
        <f t="shared" si="1"/>
        <v>-7</v>
      </c>
      <c r="N12" s="34">
        <f t="shared" si="1"/>
        <v>-8</v>
      </c>
      <c r="O12" s="69">
        <f t="shared" si="2"/>
        <v>-3.5714285714285712E-2</v>
      </c>
      <c r="P12" s="35">
        <f t="shared" si="3"/>
        <v>0.17102137767220901</v>
      </c>
      <c r="Q12" s="10"/>
      <c r="R12">
        <v>1</v>
      </c>
      <c r="S12" s="94">
        <f t="shared" si="5"/>
        <v>1</v>
      </c>
      <c r="T12" s="49">
        <f t="shared" si="4"/>
        <v>216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128</v>
      </c>
      <c r="F13" s="73">
        <v>131</v>
      </c>
      <c r="G13" s="93">
        <v>128</v>
      </c>
      <c r="H13" s="73">
        <v>131</v>
      </c>
      <c r="I13" s="22">
        <f t="shared" si="0"/>
        <v>0</v>
      </c>
      <c r="J13" s="33">
        <f t="shared" si="0"/>
        <v>0</v>
      </c>
      <c r="K13" s="93">
        <v>139</v>
      </c>
      <c r="L13" s="73">
        <v>139</v>
      </c>
      <c r="M13" s="22">
        <f t="shared" si="1"/>
        <v>-11</v>
      </c>
      <c r="N13" s="34">
        <f t="shared" si="1"/>
        <v>-8</v>
      </c>
      <c r="O13" s="69">
        <f>IF(ISERROR(N13/L13),0,N13/L13)</f>
        <v>-5.7553956834532377E-2</v>
      </c>
      <c r="P13" s="35">
        <f t="shared" si="3"/>
        <v>0.10372129849564529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1.5835312747426761E-3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7.9176563737133805E-4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8</v>
      </c>
      <c r="G17" s="93">
        <v>6</v>
      </c>
      <c r="H17" s="73">
        <v>7</v>
      </c>
      <c r="I17" s="22">
        <f t="shared" si="0"/>
        <v>1</v>
      </c>
      <c r="J17" s="33">
        <f t="shared" si="0"/>
        <v>1</v>
      </c>
      <c r="K17" s="93">
        <v>4</v>
      </c>
      <c r="L17" s="73">
        <v>4</v>
      </c>
      <c r="M17" s="22">
        <f t="shared" si="1"/>
        <v>3</v>
      </c>
      <c r="N17" s="34">
        <f t="shared" si="1"/>
        <v>4</v>
      </c>
      <c r="O17" s="69">
        <f t="shared" si="6"/>
        <v>1</v>
      </c>
      <c r="P17" s="35">
        <f t="shared" si="3"/>
        <v>6.3341250989707044E-3</v>
      </c>
      <c r="Q17" s="10"/>
      <c r="R17">
        <v>1</v>
      </c>
      <c r="S17" s="94">
        <f t="shared" si="5"/>
        <v>1</v>
      </c>
      <c r="T17" s="49">
        <f t="shared" si="4"/>
        <v>8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35</v>
      </c>
      <c r="F18" s="73">
        <v>35</v>
      </c>
      <c r="G18" s="93">
        <v>34</v>
      </c>
      <c r="H18" s="73">
        <v>34</v>
      </c>
      <c r="I18" s="22">
        <f t="shared" si="0"/>
        <v>1</v>
      </c>
      <c r="J18" s="33">
        <f t="shared" si="0"/>
        <v>1</v>
      </c>
      <c r="K18" s="93">
        <v>42</v>
      </c>
      <c r="L18" s="73">
        <v>42</v>
      </c>
      <c r="M18" s="22">
        <f t="shared" si="1"/>
        <v>-7</v>
      </c>
      <c r="N18" s="34">
        <f t="shared" si="1"/>
        <v>-7</v>
      </c>
      <c r="O18" s="69">
        <f t="shared" si="6"/>
        <v>-0.16666666666666666</v>
      </c>
      <c r="P18" s="35">
        <f t="shared" si="3"/>
        <v>2.7711797307996833E-2</v>
      </c>
      <c r="Q18" s="10"/>
      <c r="R18">
        <v>1</v>
      </c>
      <c r="S18" s="94">
        <f t="shared" si="5"/>
        <v>1</v>
      </c>
      <c r="T18" s="49">
        <f t="shared" si="4"/>
        <v>35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7.9176563737133805E-4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7.9176563737133805E-4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118</v>
      </c>
      <c r="F21" s="73">
        <v>129</v>
      </c>
      <c r="G21" s="93">
        <v>118</v>
      </c>
      <c r="H21" s="73">
        <v>129</v>
      </c>
      <c r="I21" s="22">
        <f t="shared" si="0"/>
        <v>0</v>
      </c>
      <c r="J21" s="33">
        <f t="shared" si="0"/>
        <v>0</v>
      </c>
      <c r="K21" s="93">
        <v>121</v>
      </c>
      <c r="L21" s="73">
        <v>130</v>
      </c>
      <c r="M21" s="22">
        <f t="shared" ref="M21:N33" si="7">E21-K21</f>
        <v>-3</v>
      </c>
      <c r="N21" s="34">
        <f t="shared" si="7"/>
        <v>-1</v>
      </c>
      <c r="O21" s="69">
        <f t="shared" si="6"/>
        <v>-7.6923076923076927E-3</v>
      </c>
      <c r="P21" s="35">
        <f t="shared" si="3"/>
        <v>0.10213776722090261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4.7505938242280287E-3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2</v>
      </c>
      <c r="F23" s="73">
        <v>5</v>
      </c>
      <c r="G23" s="93">
        <v>2</v>
      </c>
      <c r="H23" s="73">
        <v>5</v>
      </c>
      <c r="I23" s="37">
        <f t="shared" si="0"/>
        <v>0</v>
      </c>
      <c r="J23" s="33">
        <f t="shared" si="0"/>
        <v>0</v>
      </c>
      <c r="K23" s="93">
        <v>3</v>
      </c>
      <c r="L23" s="73">
        <v>7</v>
      </c>
      <c r="M23" s="37">
        <f t="shared" si="7"/>
        <v>-1</v>
      </c>
      <c r="N23" s="38">
        <f t="shared" si="7"/>
        <v>-2</v>
      </c>
      <c r="O23" s="70">
        <f t="shared" si="6"/>
        <v>-0.2857142857142857</v>
      </c>
      <c r="P23" s="39">
        <f t="shared" si="3"/>
        <v>3.95882818685669E-3</v>
      </c>
      <c r="Q23" s="10"/>
      <c r="R23">
        <v>1</v>
      </c>
      <c r="S23" s="94">
        <f t="shared" si="5"/>
        <v>1</v>
      </c>
      <c r="T23" s="49">
        <f t="shared" si="4"/>
        <v>5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2</v>
      </c>
      <c r="H24" s="73">
        <v>2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1.5835312747426761E-3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18</v>
      </c>
      <c r="F26" s="73">
        <v>24</v>
      </c>
      <c r="G26" s="93">
        <v>18</v>
      </c>
      <c r="H26" s="73">
        <v>24</v>
      </c>
      <c r="I26" s="22">
        <f t="shared" si="0"/>
        <v>0</v>
      </c>
      <c r="J26" s="33">
        <f t="shared" si="0"/>
        <v>0</v>
      </c>
      <c r="K26" s="93">
        <v>13</v>
      </c>
      <c r="L26" s="73">
        <v>20</v>
      </c>
      <c r="M26" s="22">
        <f t="shared" si="7"/>
        <v>5</v>
      </c>
      <c r="N26" s="34">
        <f t="shared" si="7"/>
        <v>4</v>
      </c>
      <c r="O26" s="69">
        <f t="shared" si="6"/>
        <v>0.2</v>
      </c>
      <c r="P26" s="35">
        <f t="shared" si="3"/>
        <v>1.9002375296912115E-2</v>
      </c>
      <c r="Q26" s="10"/>
      <c r="R26">
        <v>1</v>
      </c>
      <c r="S26" s="94">
        <f t="shared" si="5"/>
        <v>1</v>
      </c>
      <c r="T26" s="49">
        <f t="shared" si="4"/>
        <v>24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145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/>
      <c r="L27" s="73">
        <v>4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3.1670625494853522E-3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7.9176563737133805E-4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257</v>
      </c>
      <c r="F29" s="73">
        <v>304</v>
      </c>
      <c r="G29" s="93">
        <v>249</v>
      </c>
      <c r="H29" s="73">
        <v>298</v>
      </c>
      <c r="I29" s="22">
        <f t="shared" si="0"/>
        <v>8</v>
      </c>
      <c r="J29" s="33">
        <f t="shared" si="0"/>
        <v>6</v>
      </c>
      <c r="K29" s="93">
        <v>250</v>
      </c>
      <c r="L29" s="73">
        <v>292</v>
      </c>
      <c r="M29" s="22">
        <f t="shared" si="7"/>
        <v>7</v>
      </c>
      <c r="N29" s="34">
        <f t="shared" si="7"/>
        <v>12</v>
      </c>
      <c r="O29" s="69">
        <f t="shared" si="6"/>
        <v>4.1095890410958902E-2</v>
      </c>
      <c r="P29" s="35">
        <f t="shared" si="3"/>
        <v>0.24069675376088678</v>
      </c>
      <c r="Q29" s="10"/>
      <c r="R29">
        <v>1</v>
      </c>
      <c r="S29" s="94">
        <f t="shared" si="5"/>
        <v>1</v>
      </c>
      <c r="T29" s="49">
        <f t="shared" si="4"/>
        <v>304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7.9176563737133805E-4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21</v>
      </c>
      <c r="L35" s="73">
        <v>21</v>
      </c>
      <c r="M35" s="22">
        <f t="shared" ref="M35:N54" si="8">E35-K35</f>
        <v>0</v>
      </c>
      <c r="N35" s="34">
        <f t="shared" si="8"/>
        <v>0</v>
      </c>
      <c r="O35" s="69">
        <f t="shared" si="6"/>
        <v>0</v>
      </c>
      <c r="P35" s="35">
        <f t="shared" si="3"/>
        <v>1.66270783847981E-2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5</v>
      </c>
      <c r="F36" s="73">
        <v>5</v>
      </c>
      <c r="G36" s="93">
        <v>5</v>
      </c>
      <c r="H36" s="73">
        <v>5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2</v>
      </c>
      <c r="N36" s="34">
        <f t="shared" si="8"/>
        <v>2</v>
      </c>
      <c r="O36" s="69">
        <f t="shared" si="6"/>
        <v>0.66666666666666663</v>
      </c>
      <c r="P36" s="35">
        <f t="shared" si="3"/>
        <v>3.95882818685669E-3</v>
      </c>
      <c r="Q36" s="10"/>
      <c r="R36">
        <v>1</v>
      </c>
      <c r="S36" s="99">
        <f t="shared" si="5"/>
        <v>2</v>
      </c>
      <c r="T36" s="49">
        <f t="shared" si="4"/>
        <v>5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18</v>
      </c>
      <c r="F37" s="73">
        <v>24</v>
      </c>
      <c r="G37" s="93">
        <v>16</v>
      </c>
      <c r="H37" s="73">
        <v>22</v>
      </c>
      <c r="I37" s="22">
        <f t="shared" ref="I37:J54" si="9">E37-G37</f>
        <v>2</v>
      </c>
      <c r="J37" s="36">
        <f t="shared" si="9"/>
        <v>2</v>
      </c>
      <c r="K37" s="93">
        <v>11</v>
      </c>
      <c r="L37" s="73">
        <v>11</v>
      </c>
      <c r="M37" s="22">
        <f t="shared" si="8"/>
        <v>7</v>
      </c>
      <c r="N37" s="34">
        <f t="shared" si="8"/>
        <v>13</v>
      </c>
      <c r="O37" s="69">
        <f t="shared" si="6"/>
        <v>1.1818181818181819</v>
      </c>
      <c r="P37" s="35">
        <f t="shared" si="3"/>
        <v>1.9002375296912115E-2</v>
      </c>
      <c r="Q37" s="10"/>
      <c r="R37" s="98">
        <v>1</v>
      </c>
      <c r="S37" s="96">
        <f t="shared" si="5"/>
        <v>4</v>
      </c>
      <c r="T37" s="49">
        <f t="shared" si="4"/>
        <v>24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7.9176563737133805E-4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>
        <v>1</v>
      </c>
      <c r="L40" s="73">
        <v>1</v>
      </c>
      <c r="M40" s="22">
        <f t="shared" si="8"/>
        <v>-1</v>
      </c>
      <c r="N40" s="34">
        <f t="shared" si="8"/>
        <v>-1</v>
      </c>
      <c r="O40" s="69">
        <f t="shared" si="6"/>
        <v>-1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112</v>
      </c>
      <c r="F41" s="72">
        <v>118</v>
      </c>
      <c r="G41" s="93">
        <v>118</v>
      </c>
      <c r="H41" s="72">
        <v>124</v>
      </c>
      <c r="I41" s="22">
        <f t="shared" si="9"/>
        <v>-6</v>
      </c>
      <c r="J41" s="36">
        <f t="shared" si="9"/>
        <v>-6</v>
      </c>
      <c r="K41" s="93">
        <v>120</v>
      </c>
      <c r="L41" s="72">
        <v>126</v>
      </c>
      <c r="M41" s="22">
        <f t="shared" si="8"/>
        <v>-8</v>
      </c>
      <c r="N41" s="34">
        <f t="shared" si="8"/>
        <v>-8</v>
      </c>
      <c r="O41" s="69">
        <f t="shared" si="6"/>
        <v>-6.3492063492063489E-2</v>
      </c>
      <c r="P41" s="35">
        <f t="shared" si="3"/>
        <v>9.3428345209817895E-2</v>
      </c>
      <c r="Q41" s="10"/>
      <c r="R41">
        <v>1</v>
      </c>
      <c r="S41" s="94">
        <f t="shared" si="5"/>
        <v>1</v>
      </c>
      <c r="T41" s="49">
        <f t="shared" si="4"/>
        <v>118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/>
      <c r="H44" s="73"/>
      <c r="I44" s="22">
        <f t="shared" si="9"/>
        <v>1</v>
      </c>
      <c r="J44" s="36">
        <f t="shared" si="9"/>
        <v>1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7.9176563737133805E-4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/>
      <c r="H47" s="72"/>
      <c r="I47" s="22">
        <f t="shared" si="9"/>
        <v>1</v>
      </c>
      <c r="J47" s="33">
        <f t="shared" si="9"/>
        <v>1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7.9176563737133805E-4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3</v>
      </c>
      <c r="F53" s="72">
        <v>4</v>
      </c>
      <c r="G53" s="21">
        <v>6</v>
      </c>
      <c r="H53" s="72">
        <v>7</v>
      </c>
      <c r="I53" s="42">
        <f t="shared" si="9"/>
        <v>-3</v>
      </c>
      <c r="J53" s="40">
        <f t="shared" si="9"/>
        <v>-3</v>
      </c>
      <c r="K53" s="21">
        <v>5</v>
      </c>
      <c r="L53" s="72">
        <v>5</v>
      </c>
      <c r="M53" s="21">
        <f t="shared" si="8"/>
        <v>-2</v>
      </c>
      <c r="N53" s="34">
        <f t="shared" si="8"/>
        <v>-1</v>
      </c>
      <c r="O53" s="69">
        <f t="shared" si="6"/>
        <v>-0.2</v>
      </c>
      <c r="P53" s="35">
        <f t="shared" si="3"/>
        <v>3.1670625494853522E-3</v>
      </c>
      <c r="Q53" s="10"/>
      <c r="R53">
        <v>0</v>
      </c>
      <c r="S53" s="13">
        <f t="shared" si="5"/>
        <v>0</v>
      </c>
      <c r="T53" s="49">
        <f t="shared" si="4"/>
        <v>4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1036</v>
      </c>
      <c r="F54" s="75">
        <f>SUM(F5:F53)</f>
        <v>1263</v>
      </c>
      <c r="G54" s="43">
        <f>SUM(G5:G53)</f>
        <v>1038</v>
      </c>
      <c r="H54" s="75">
        <f>SUM(H5:H53)</f>
        <v>1270</v>
      </c>
      <c r="I54" s="44">
        <f t="shared" si="9"/>
        <v>-2</v>
      </c>
      <c r="J54" s="141">
        <f t="shared" si="9"/>
        <v>-7</v>
      </c>
      <c r="K54" s="43">
        <f>SUM(K5:K53)</f>
        <v>1057</v>
      </c>
      <c r="L54" s="75">
        <f>SUM(L5:L53)</f>
        <v>1275</v>
      </c>
      <c r="M54" s="44">
        <f t="shared" si="8"/>
        <v>-21</v>
      </c>
      <c r="N54" s="45">
        <f t="shared" si="8"/>
        <v>-12</v>
      </c>
      <c r="O54" s="71">
        <f t="shared" si="6"/>
        <v>-9.4117647058823521E-3</v>
      </c>
      <c r="P54" s="46">
        <f t="shared" si="3"/>
        <v>1</v>
      </c>
      <c r="Q54" s="14"/>
      <c r="R54" s="15">
        <f>SUM(R5:R53)</f>
        <v>33</v>
      </c>
      <c r="T54" s="88">
        <f t="shared" si="4"/>
        <v>1263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E116-744C-4A6D-B1E5-6DCF9C4CF6D8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119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44409</v>
      </c>
      <c r="F3" s="388"/>
      <c r="G3" s="387">
        <v>44378</v>
      </c>
      <c r="H3" s="388"/>
      <c r="I3" s="345" t="s">
        <v>3</v>
      </c>
      <c r="J3" s="346"/>
      <c r="K3" s="387">
        <v>44044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1.5772870662460567E-3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16</v>
      </c>
      <c r="W5" s="82">
        <v>1028</v>
      </c>
      <c r="X5" s="83">
        <v>7</v>
      </c>
      <c r="Y5" s="83">
        <v>12</v>
      </c>
      <c r="Z5" s="82">
        <v>1</v>
      </c>
      <c r="AA5" s="82">
        <v>1</v>
      </c>
      <c r="AB5" s="83">
        <v>3</v>
      </c>
      <c r="AC5" s="83">
        <f>SUM(T10+T20+T37+T43)</f>
        <v>25</v>
      </c>
      <c r="AD5" s="82">
        <v>5</v>
      </c>
      <c r="AE5" s="84">
        <f>SUM(T5+T8+T27+T28+T38+T39+T46)</f>
        <v>195</v>
      </c>
      <c r="AF5" s="83">
        <v>2</v>
      </c>
      <c r="AG5" s="83">
        <f>$T6+$T24</f>
        <v>5</v>
      </c>
      <c r="AH5" s="57">
        <f>V5+X5+Z5+AB5+AD5+AF5</f>
        <v>34</v>
      </c>
      <c r="AI5" s="58">
        <f>W5+Y5+AA5+AC5+AE5+AG5+2</f>
        <v>1268</v>
      </c>
      <c r="AJ5" s="85">
        <v>606</v>
      </c>
      <c r="AK5" s="80">
        <v>662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2.3659305993690852E-3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0.47058823529411764</v>
      </c>
      <c r="W6" s="59">
        <f>W5/AI5</f>
        <v>0.81072555205047314</v>
      </c>
      <c r="X6" s="60">
        <f>X5/AH5</f>
        <v>0.20588235294117646</v>
      </c>
      <c r="Y6" s="60">
        <f>Y5/AI5</f>
        <v>9.4637223974763408E-3</v>
      </c>
      <c r="Z6" s="59">
        <f>Z5/AH5</f>
        <v>2.9411764705882353E-2</v>
      </c>
      <c r="AA6" s="59">
        <f>AA5/AI5</f>
        <v>7.8864353312302837E-4</v>
      </c>
      <c r="AB6" s="60">
        <f>AB5/AH5</f>
        <v>8.8235294117647065E-2</v>
      </c>
      <c r="AC6" s="60">
        <f>AC5/AI5</f>
        <v>1.9716088328075709E-2</v>
      </c>
      <c r="AD6" s="59">
        <f>AD5/AH5</f>
        <v>0.14705882352941177</v>
      </c>
      <c r="AE6" s="59">
        <f>AE5/AI5</f>
        <v>0.15378548895899052</v>
      </c>
      <c r="AF6" s="60">
        <f>AF5/AH5</f>
        <v>5.8823529411764705E-2</v>
      </c>
      <c r="AG6" s="60">
        <f>AG5/AI5</f>
        <v>3.9432176656151417E-3</v>
      </c>
      <c r="AH6" s="61">
        <f>V6+X6+Z6+AB6+AD6+AF6</f>
        <v>1</v>
      </c>
      <c r="AI6" s="62">
        <f>W6+Y6+AA6+AC6+AE6+AG6</f>
        <v>0.99842271293375395</v>
      </c>
      <c r="AJ6" s="63">
        <f>AJ5/AI5</f>
        <v>0.47791798107255523</v>
      </c>
      <c r="AK6" s="64">
        <f>AK5/AI5</f>
        <v>0.52208201892744477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1.5772870662460567E-3</v>
      </c>
      <c r="Q7" s="10"/>
      <c r="R7">
        <v>0</v>
      </c>
      <c r="S7" s="110">
        <f>D7</f>
        <v>2</v>
      </c>
      <c r="T7" s="49">
        <f t="shared" si="4"/>
        <v>2</v>
      </c>
      <c r="AC7" t="s">
        <v>118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187</v>
      </c>
      <c r="G8" s="93">
        <v>102</v>
      </c>
      <c r="H8" s="73">
        <v>188</v>
      </c>
      <c r="I8" s="22">
        <f t="shared" si="0"/>
        <v>0</v>
      </c>
      <c r="J8" s="33">
        <f t="shared" si="0"/>
        <v>-1</v>
      </c>
      <c r="K8" s="93">
        <v>112</v>
      </c>
      <c r="L8" s="73">
        <v>202</v>
      </c>
      <c r="M8" s="22">
        <f t="shared" si="1"/>
        <v>-10</v>
      </c>
      <c r="N8" s="34">
        <f t="shared" si="1"/>
        <v>-15</v>
      </c>
      <c r="O8" s="69">
        <f t="shared" si="2"/>
        <v>-7.4257425742574254E-2</v>
      </c>
      <c r="P8" s="35">
        <f t="shared" si="3"/>
        <v>0.14747634069400631</v>
      </c>
      <c r="Q8" s="10"/>
      <c r="R8">
        <v>1</v>
      </c>
      <c r="S8" s="143">
        <f>D8</f>
        <v>5</v>
      </c>
      <c r="T8" s="49">
        <f t="shared" si="4"/>
        <v>187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10</v>
      </c>
      <c r="L9" s="73">
        <v>19</v>
      </c>
      <c r="M9" s="22">
        <f t="shared" si="1"/>
        <v>1</v>
      </c>
      <c r="N9" s="34">
        <f t="shared" si="1"/>
        <v>2</v>
      </c>
      <c r="O9" s="69">
        <f t="shared" si="2"/>
        <v>0.10526315789473684</v>
      </c>
      <c r="P9" s="35">
        <f t="shared" si="3"/>
        <v>1.6561514195583597E-2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7.8864353312302837E-4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1.5772870662460567E-3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171</v>
      </c>
      <c r="F12" s="73">
        <v>215</v>
      </c>
      <c r="G12" s="93">
        <v>180</v>
      </c>
      <c r="H12" s="73">
        <v>224</v>
      </c>
      <c r="I12" s="22">
        <f t="shared" si="0"/>
        <v>-9</v>
      </c>
      <c r="J12" s="33">
        <f t="shared" si="0"/>
        <v>-9</v>
      </c>
      <c r="K12" s="93">
        <v>176</v>
      </c>
      <c r="L12" s="73">
        <v>217</v>
      </c>
      <c r="M12" s="22">
        <f t="shared" si="1"/>
        <v>-5</v>
      </c>
      <c r="N12" s="34">
        <f t="shared" si="1"/>
        <v>-2</v>
      </c>
      <c r="O12" s="69">
        <f t="shared" si="2"/>
        <v>-9.2165898617511521E-3</v>
      </c>
      <c r="P12" s="35">
        <f t="shared" si="3"/>
        <v>0.1695583596214511</v>
      </c>
      <c r="Q12" s="10"/>
      <c r="R12">
        <v>1</v>
      </c>
      <c r="S12" s="94">
        <f t="shared" si="5"/>
        <v>1</v>
      </c>
      <c r="T12" s="49">
        <f t="shared" si="4"/>
        <v>215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128</v>
      </c>
      <c r="F13" s="73">
        <v>131</v>
      </c>
      <c r="G13" s="93">
        <v>128</v>
      </c>
      <c r="H13" s="73">
        <v>131</v>
      </c>
      <c r="I13" s="22">
        <f t="shared" si="0"/>
        <v>0</v>
      </c>
      <c r="J13" s="33">
        <f t="shared" si="0"/>
        <v>0</v>
      </c>
      <c r="K13" s="93">
        <v>142</v>
      </c>
      <c r="L13" s="73">
        <v>142</v>
      </c>
      <c r="M13" s="22">
        <f t="shared" si="1"/>
        <v>-14</v>
      </c>
      <c r="N13" s="34">
        <f t="shared" si="1"/>
        <v>-11</v>
      </c>
      <c r="O13" s="69">
        <f>IF(ISERROR(N13/L13),0,N13/L13)</f>
        <v>-7.746478873239436E-2</v>
      </c>
      <c r="P13" s="35">
        <f t="shared" si="3"/>
        <v>0.10331230283911672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1.5772870662460567E-3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7.8864353312302837E-4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7</v>
      </c>
      <c r="G17" s="93">
        <v>6</v>
      </c>
      <c r="H17" s="73">
        <v>7</v>
      </c>
      <c r="I17" s="22">
        <f t="shared" si="0"/>
        <v>0</v>
      </c>
      <c r="J17" s="33">
        <f t="shared" si="0"/>
        <v>0</v>
      </c>
      <c r="K17" s="93">
        <v>5</v>
      </c>
      <c r="L17" s="73">
        <v>6</v>
      </c>
      <c r="M17" s="22">
        <f t="shared" si="1"/>
        <v>1</v>
      </c>
      <c r="N17" s="34">
        <f t="shared" si="1"/>
        <v>1</v>
      </c>
      <c r="O17" s="69">
        <f t="shared" si="6"/>
        <v>0.16666666666666666</v>
      </c>
      <c r="P17" s="35">
        <f t="shared" si="3"/>
        <v>5.5205047318611991E-3</v>
      </c>
      <c r="Q17" s="10"/>
      <c r="R17">
        <v>1</v>
      </c>
      <c r="S17" s="94">
        <f t="shared" si="5"/>
        <v>1</v>
      </c>
      <c r="T17" s="49">
        <f t="shared" si="4"/>
        <v>7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33</v>
      </c>
      <c r="F18" s="73">
        <v>33</v>
      </c>
      <c r="G18" s="93">
        <v>34</v>
      </c>
      <c r="H18" s="73">
        <v>34</v>
      </c>
      <c r="I18" s="22">
        <f t="shared" si="0"/>
        <v>-1</v>
      </c>
      <c r="J18" s="33">
        <f t="shared" si="0"/>
        <v>-1</v>
      </c>
      <c r="K18" s="93">
        <v>42</v>
      </c>
      <c r="L18" s="73">
        <v>42</v>
      </c>
      <c r="M18" s="22">
        <f t="shared" si="1"/>
        <v>-9</v>
      </c>
      <c r="N18" s="34">
        <f t="shared" si="1"/>
        <v>-9</v>
      </c>
      <c r="O18" s="69">
        <f t="shared" si="6"/>
        <v>-0.21428571428571427</v>
      </c>
      <c r="P18" s="35">
        <f t="shared" si="3"/>
        <v>2.6025236593059938E-2</v>
      </c>
      <c r="Q18" s="10"/>
      <c r="R18">
        <v>1</v>
      </c>
      <c r="S18" s="94">
        <f t="shared" si="5"/>
        <v>1</v>
      </c>
      <c r="T18" s="49">
        <f t="shared" si="4"/>
        <v>33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7.8864353312302837E-4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7.8864353312302837E-4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118</v>
      </c>
      <c r="F21" s="73">
        <v>129</v>
      </c>
      <c r="G21" s="93">
        <v>118</v>
      </c>
      <c r="H21" s="73">
        <v>129</v>
      </c>
      <c r="I21" s="22">
        <f t="shared" si="0"/>
        <v>0</v>
      </c>
      <c r="J21" s="33">
        <f t="shared" si="0"/>
        <v>0</v>
      </c>
      <c r="K21" s="93">
        <v>121</v>
      </c>
      <c r="L21" s="73">
        <v>130</v>
      </c>
      <c r="M21" s="22">
        <f t="shared" ref="M21:N33" si="7">E21-K21</f>
        <v>-3</v>
      </c>
      <c r="N21" s="34">
        <f t="shared" si="7"/>
        <v>-1</v>
      </c>
      <c r="O21" s="69">
        <f t="shared" si="6"/>
        <v>-7.6923076923076927E-3</v>
      </c>
      <c r="P21" s="35">
        <f t="shared" si="3"/>
        <v>0.10173501577287067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4.7318611987381704E-3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2</v>
      </c>
      <c r="F23" s="73">
        <v>5</v>
      </c>
      <c r="G23" s="93">
        <v>2</v>
      </c>
      <c r="H23" s="73">
        <v>5</v>
      </c>
      <c r="I23" s="37">
        <f t="shared" si="0"/>
        <v>0</v>
      </c>
      <c r="J23" s="33">
        <f t="shared" si="0"/>
        <v>0</v>
      </c>
      <c r="K23" s="93">
        <v>3</v>
      </c>
      <c r="L23" s="73">
        <v>7</v>
      </c>
      <c r="M23" s="37">
        <f t="shared" si="7"/>
        <v>-1</v>
      </c>
      <c r="N23" s="38">
        <f t="shared" si="7"/>
        <v>-2</v>
      </c>
      <c r="O23" s="70">
        <f t="shared" si="6"/>
        <v>-0.2857142857142857</v>
      </c>
      <c r="P23" s="39">
        <f t="shared" si="3"/>
        <v>3.9432176656151417E-3</v>
      </c>
      <c r="Q23" s="10"/>
      <c r="R23">
        <v>1</v>
      </c>
      <c r="S23" s="94">
        <f t="shared" si="5"/>
        <v>1</v>
      </c>
      <c r="T23" s="49">
        <f t="shared" si="4"/>
        <v>5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2</v>
      </c>
      <c r="H24" s="73">
        <v>2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1.5772870662460567E-3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18</v>
      </c>
      <c r="F26" s="73">
        <v>24</v>
      </c>
      <c r="G26" s="93">
        <v>18</v>
      </c>
      <c r="H26" s="73">
        <v>24</v>
      </c>
      <c r="I26" s="22">
        <f t="shared" si="0"/>
        <v>0</v>
      </c>
      <c r="J26" s="33">
        <f t="shared" si="0"/>
        <v>0</v>
      </c>
      <c r="K26" s="93">
        <v>12</v>
      </c>
      <c r="L26" s="73">
        <v>19</v>
      </c>
      <c r="M26" s="22">
        <f t="shared" si="7"/>
        <v>6</v>
      </c>
      <c r="N26" s="34">
        <f t="shared" si="7"/>
        <v>5</v>
      </c>
      <c r="O26" s="69">
        <f t="shared" si="6"/>
        <v>0.26315789473684209</v>
      </c>
      <c r="P26" s="35">
        <f t="shared" si="3"/>
        <v>1.8927444794952682E-2</v>
      </c>
      <c r="Q26" s="10"/>
      <c r="R26">
        <v>1</v>
      </c>
      <c r="S26" s="94">
        <f t="shared" si="5"/>
        <v>1</v>
      </c>
      <c r="T26" s="49">
        <f t="shared" si="4"/>
        <v>24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145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/>
      <c r="L27" s="73">
        <v>4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3.1545741324921135E-3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7.8864353312302837E-4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258</v>
      </c>
      <c r="F29" s="73">
        <v>307</v>
      </c>
      <c r="G29" s="93">
        <v>249</v>
      </c>
      <c r="H29" s="73">
        <v>298</v>
      </c>
      <c r="I29" s="22">
        <f t="shared" si="0"/>
        <v>9</v>
      </c>
      <c r="J29" s="33">
        <f t="shared" si="0"/>
        <v>9</v>
      </c>
      <c r="K29" s="93">
        <v>250</v>
      </c>
      <c r="L29" s="73">
        <v>290</v>
      </c>
      <c r="M29" s="22">
        <f t="shared" si="7"/>
        <v>8</v>
      </c>
      <c r="N29" s="34">
        <f t="shared" si="7"/>
        <v>17</v>
      </c>
      <c r="O29" s="69">
        <f t="shared" si="6"/>
        <v>5.8620689655172413E-2</v>
      </c>
      <c r="P29" s="35">
        <f t="shared" si="3"/>
        <v>0.24211356466876971</v>
      </c>
      <c r="Q29" s="10"/>
      <c r="R29">
        <v>1</v>
      </c>
      <c r="S29" s="94">
        <f t="shared" si="5"/>
        <v>1</v>
      </c>
      <c r="T29" s="49">
        <f t="shared" si="4"/>
        <v>307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7.8864353312302837E-4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21</v>
      </c>
      <c r="L35" s="73">
        <v>21</v>
      </c>
      <c r="M35" s="22">
        <f t="shared" ref="M35:N54" si="8">E35-K35</f>
        <v>0</v>
      </c>
      <c r="N35" s="34">
        <f t="shared" si="8"/>
        <v>0</v>
      </c>
      <c r="O35" s="69">
        <f t="shared" si="6"/>
        <v>0</v>
      </c>
      <c r="P35" s="35">
        <f t="shared" si="3"/>
        <v>1.6561514195583597E-2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5</v>
      </c>
      <c r="H36" s="73">
        <v>5</v>
      </c>
      <c r="I36" s="22">
        <f t="shared" si="0"/>
        <v>-1</v>
      </c>
      <c r="J36" s="41">
        <f t="shared" si="0"/>
        <v>-1</v>
      </c>
      <c r="K36" s="93">
        <v>3</v>
      </c>
      <c r="L36" s="73">
        <v>3</v>
      </c>
      <c r="M36" s="22">
        <f t="shared" si="8"/>
        <v>1</v>
      </c>
      <c r="N36" s="34">
        <f t="shared" si="8"/>
        <v>1</v>
      </c>
      <c r="O36" s="69">
        <f t="shared" si="6"/>
        <v>0.33333333333333331</v>
      </c>
      <c r="P36" s="35">
        <f t="shared" si="3"/>
        <v>3.1545741324921135E-3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17</v>
      </c>
      <c r="F37" s="73">
        <v>23</v>
      </c>
      <c r="G37" s="93">
        <v>16</v>
      </c>
      <c r="H37" s="73">
        <v>22</v>
      </c>
      <c r="I37" s="22">
        <f t="shared" ref="I37:J54" si="9">E37-G37</f>
        <v>1</v>
      </c>
      <c r="J37" s="36">
        <f t="shared" si="9"/>
        <v>1</v>
      </c>
      <c r="K37" s="93">
        <v>11</v>
      </c>
      <c r="L37" s="73">
        <v>11</v>
      </c>
      <c r="M37" s="22">
        <f t="shared" si="8"/>
        <v>6</v>
      </c>
      <c r="N37" s="34">
        <f t="shared" si="8"/>
        <v>12</v>
      </c>
      <c r="O37" s="69">
        <f t="shared" si="6"/>
        <v>1.0909090909090908</v>
      </c>
      <c r="P37" s="35">
        <f t="shared" si="3"/>
        <v>1.8138801261829655E-2</v>
      </c>
      <c r="Q37" s="10"/>
      <c r="R37" s="98">
        <v>1</v>
      </c>
      <c r="S37" s="96">
        <f t="shared" si="5"/>
        <v>4</v>
      </c>
      <c r="T37" s="49">
        <f t="shared" si="4"/>
        <v>23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7.8864353312302837E-4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>
        <v>1</v>
      </c>
      <c r="L40" s="73">
        <v>1</v>
      </c>
      <c r="M40" s="22">
        <f t="shared" si="8"/>
        <v>-1</v>
      </c>
      <c r="N40" s="34">
        <f t="shared" si="8"/>
        <v>-1</v>
      </c>
      <c r="O40" s="69">
        <f t="shared" si="6"/>
        <v>-1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119</v>
      </c>
      <c r="F41" s="72">
        <v>125</v>
      </c>
      <c r="G41" s="93">
        <v>118</v>
      </c>
      <c r="H41" s="72">
        <v>124</v>
      </c>
      <c r="I41" s="22">
        <f t="shared" si="9"/>
        <v>1</v>
      </c>
      <c r="J41" s="36">
        <f t="shared" si="9"/>
        <v>1</v>
      </c>
      <c r="K41" s="93">
        <v>121</v>
      </c>
      <c r="L41" s="72">
        <v>127</v>
      </c>
      <c r="M41" s="22">
        <f t="shared" si="8"/>
        <v>-2</v>
      </c>
      <c r="N41" s="34">
        <f t="shared" si="8"/>
        <v>-2</v>
      </c>
      <c r="O41" s="69">
        <f t="shared" si="6"/>
        <v>-1.5748031496062992E-2</v>
      </c>
      <c r="P41" s="35">
        <f t="shared" si="3"/>
        <v>9.8580441640378547E-2</v>
      </c>
      <c r="Q41" s="10"/>
      <c r="R41">
        <v>1</v>
      </c>
      <c r="S41" s="94">
        <f t="shared" si="5"/>
        <v>1</v>
      </c>
      <c r="T41" s="49">
        <f t="shared" si="4"/>
        <v>125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/>
      <c r="H44" s="73"/>
      <c r="I44" s="22">
        <f t="shared" si="9"/>
        <v>1</v>
      </c>
      <c r="J44" s="36">
        <f t="shared" si="9"/>
        <v>1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7.8864353312302837E-4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/>
      <c r="H47" s="72"/>
      <c r="I47" s="22">
        <f t="shared" si="9"/>
        <v>1</v>
      </c>
      <c r="J47" s="33">
        <f t="shared" si="9"/>
        <v>1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7.8864353312302837E-4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3</v>
      </c>
      <c r="F53" s="72">
        <v>4</v>
      </c>
      <c r="G53" s="21">
        <v>6</v>
      </c>
      <c r="H53" s="72">
        <v>7</v>
      </c>
      <c r="I53" s="42">
        <f t="shared" si="9"/>
        <v>-3</v>
      </c>
      <c r="J53" s="40">
        <f t="shared" si="9"/>
        <v>-3</v>
      </c>
      <c r="K53" s="21">
        <v>5</v>
      </c>
      <c r="L53" s="72">
        <v>6</v>
      </c>
      <c r="M53" s="21">
        <f t="shared" si="8"/>
        <v>-2</v>
      </c>
      <c r="N53" s="34">
        <f t="shared" si="8"/>
        <v>-2</v>
      </c>
      <c r="O53" s="69">
        <f t="shared" si="6"/>
        <v>-0.33333333333333331</v>
      </c>
      <c r="P53" s="35">
        <f t="shared" si="3"/>
        <v>3.1545741324921135E-3</v>
      </c>
      <c r="Q53" s="10"/>
      <c r="R53">
        <v>0</v>
      </c>
      <c r="S53" s="13">
        <f t="shared" si="5"/>
        <v>0</v>
      </c>
      <c r="T53" s="49">
        <f t="shared" si="4"/>
        <v>4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1037</v>
      </c>
      <c r="F54" s="75">
        <f>SUM(F5:F53)</f>
        <v>1268</v>
      </c>
      <c r="G54" s="43">
        <f>SUM(G5:G53)</f>
        <v>1038</v>
      </c>
      <c r="H54" s="75">
        <f>SUM(H5:H53)</f>
        <v>1270</v>
      </c>
      <c r="I54" s="44">
        <f t="shared" si="9"/>
        <v>-1</v>
      </c>
      <c r="J54" s="141">
        <f t="shared" si="9"/>
        <v>-2</v>
      </c>
      <c r="K54" s="43">
        <f>SUM(K5:K53)</f>
        <v>1060</v>
      </c>
      <c r="L54" s="75">
        <f>SUM(L5:L53)</f>
        <v>1274</v>
      </c>
      <c r="M54" s="44">
        <f t="shared" si="8"/>
        <v>-23</v>
      </c>
      <c r="N54" s="45">
        <f t="shared" si="8"/>
        <v>-6</v>
      </c>
      <c r="O54" s="71">
        <f t="shared" si="6"/>
        <v>-4.7095761381475663E-3</v>
      </c>
      <c r="P54" s="46">
        <f t="shared" si="3"/>
        <v>1</v>
      </c>
      <c r="Q54" s="14"/>
      <c r="R54" s="15">
        <f>SUM(R5:R53)</f>
        <v>33</v>
      </c>
      <c r="T54" s="88">
        <f t="shared" si="4"/>
        <v>1268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F2EAD-3FFC-4244-AFD2-3D4A1665BF90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117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44378</v>
      </c>
      <c r="F3" s="388"/>
      <c r="G3" s="387">
        <v>44348</v>
      </c>
      <c r="H3" s="388"/>
      <c r="I3" s="345" t="s">
        <v>3</v>
      </c>
      <c r="J3" s="346"/>
      <c r="K3" s="387">
        <v>44013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1.5748031496062992E-3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16</v>
      </c>
      <c r="W5" s="82">
        <v>1028</v>
      </c>
      <c r="X5" s="83">
        <v>7</v>
      </c>
      <c r="Y5" s="83">
        <v>13</v>
      </c>
      <c r="Z5" s="82">
        <v>2</v>
      </c>
      <c r="AA5" s="82">
        <v>2</v>
      </c>
      <c r="AB5" s="83">
        <v>3</v>
      </c>
      <c r="AC5" s="83">
        <v>24</v>
      </c>
      <c r="AD5" s="82">
        <v>5</v>
      </c>
      <c r="AE5" s="84">
        <v>196</v>
      </c>
      <c r="AF5" s="83">
        <v>2</v>
      </c>
      <c r="AG5" s="83">
        <v>5</v>
      </c>
      <c r="AH5" s="57">
        <v>35</v>
      </c>
      <c r="AI5" s="58">
        <v>1270</v>
      </c>
      <c r="AJ5" s="85">
        <v>611</v>
      </c>
      <c r="AK5" s="80">
        <v>659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2.3622047244094488E-3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v>0.45714285714285713</v>
      </c>
      <c r="W6" s="59">
        <v>0.80944881889763776</v>
      </c>
      <c r="X6" s="60">
        <v>0.2</v>
      </c>
      <c r="Y6" s="60">
        <v>1.0236220472440945E-2</v>
      </c>
      <c r="Z6" s="59">
        <v>5.7142857142857141E-2</v>
      </c>
      <c r="AA6" s="59">
        <v>1.5748031496062992E-3</v>
      </c>
      <c r="AB6" s="60">
        <v>8.5714285714285715E-2</v>
      </c>
      <c r="AC6" s="60">
        <v>1.889763779527559E-2</v>
      </c>
      <c r="AD6" s="59">
        <v>0.14285714285714285</v>
      </c>
      <c r="AE6" s="59">
        <v>0.15433070866141732</v>
      </c>
      <c r="AF6" s="60">
        <v>5.7142857142857141E-2</v>
      </c>
      <c r="AG6" s="60">
        <v>3.937007874015748E-3</v>
      </c>
      <c r="AH6" s="61">
        <v>1</v>
      </c>
      <c r="AI6" s="62">
        <v>0.99842519685039377</v>
      </c>
      <c r="AJ6" s="63">
        <v>0.48110236220472441</v>
      </c>
      <c r="AK6" s="64">
        <v>0.51889763779527565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1.5748031496062992E-3</v>
      </c>
      <c r="Q7" s="10"/>
      <c r="R7">
        <v>0</v>
      </c>
      <c r="S7" s="110">
        <f>D7</f>
        <v>2</v>
      </c>
      <c r="T7" s="49">
        <f t="shared" si="4"/>
        <v>2</v>
      </c>
      <c r="AC7" t="s">
        <v>115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188</v>
      </c>
      <c r="G8" s="93">
        <v>102</v>
      </c>
      <c r="H8" s="73">
        <v>188</v>
      </c>
      <c r="I8" s="22">
        <f t="shared" si="0"/>
        <v>0</v>
      </c>
      <c r="J8" s="33">
        <f t="shared" si="0"/>
        <v>0</v>
      </c>
      <c r="K8" s="93">
        <v>113</v>
      </c>
      <c r="L8" s="73">
        <v>203</v>
      </c>
      <c r="M8" s="22">
        <f t="shared" si="1"/>
        <v>-11</v>
      </c>
      <c r="N8" s="34">
        <f t="shared" si="1"/>
        <v>-15</v>
      </c>
      <c r="O8" s="69">
        <f t="shared" si="2"/>
        <v>-7.3891625615763554E-2</v>
      </c>
      <c r="P8" s="35">
        <f t="shared" si="3"/>
        <v>0.14803149606299212</v>
      </c>
      <c r="Q8" s="10"/>
      <c r="R8">
        <v>1</v>
      </c>
      <c r="S8" s="143">
        <f>D8</f>
        <v>5</v>
      </c>
      <c r="T8" s="49">
        <f t="shared" si="4"/>
        <v>188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10</v>
      </c>
      <c r="L9" s="73">
        <v>19</v>
      </c>
      <c r="M9" s="22">
        <f t="shared" si="1"/>
        <v>1</v>
      </c>
      <c r="N9" s="34">
        <f t="shared" si="1"/>
        <v>2</v>
      </c>
      <c r="O9" s="69">
        <f t="shared" si="2"/>
        <v>0.10526315789473684</v>
      </c>
      <c r="P9" s="35">
        <f t="shared" si="3"/>
        <v>1.6535433070866142E-2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7.874015748031496E-4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1.5748031496062992E-3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180</v>
      </c>
      <c r="F12" s="73">
        <v>224</v>
      </c>
      <c r="G12" s="93">
        <v>180</v>
      </c>
      <c r="H12" s="73">
        <v>223</v>
      </c>
      <c r="I12" s="22">
        <f t="shared" si="0"/>
        <v>0</v>
      </c>
      <c r="J12" s="33">
        <f t="shared" si="0"/>
        <v>1</v>
      </c>
      <c r="K12" s="93">
        <v>175</v>
      </c>
      <c r="L12" s="73">
        <v>216</v>
      </c>
      <c r="M12" s="22">
        <f t="shared" si="1"/>
        <v>5</v>
      </c>
      <c r="N12" s="34">
        <f t="shared" si="1"/>
        <v>8</v>
      </c>
      <c r="O12" s="69">
        <f t="shared" si="2"/>
        <v>3.7037037037037035E-2</v>
      </c>
      <c r="P12" s="35">
        <f t="shared" si="3"/>
        <v>0.17637795275590551</v>
      </c>
      <c r="Q12" s="10"/>
      <c r="R12">
        <v>1</v>
      </c>
      <c r="S12" s="94">
        <f t="shared" si="5"/>
        <v>1</v>
      </c>
      <c r="T12" s="49">
        <f t="shared" si="4"/>
        <v>224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128</v>
      </c>
      <c r="F13" s="73">
        <v>131</v>
      </c>
      <c r="G13" s="93">
        <v>129</v>
      </c>
      <c r="H13" s="73">
        <v>132</v>
      </c>
      <c r="I13" s="22">
        <f t="shared" si="0"/>
        <v>-1</v>
      </c>
      <c r="J13" s="33">
        <f t="shared" si="0"/>
        <v>-1</v>
      </c>
      <c r="K13" s="93">
        <v>143</v>
      </c>
      <c r="L13" s="73">
        <v>143</v>
      </c>
      <c r="M13" s="22">
        <f t="shared" si="1"/>
        <v>-15</v>
      </c>
      <c r="N13" s="34">
        <f t="shared" si="1"/>
        <v>-12</v>
      </c>
      <c r="O13" s="69">
        <f>IF(ISERROR(N13/L13),0,N13/L13)</f>
        <v>-8.3916083916083919E-2</v>
      </c>
      <c r="P13" s="35">
        <f t="shared" si="3"/>
        <v>0.1031496062992126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1.5748031496062992E-3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7.874015748031496E-4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7</v>
      </c>
      <c r="G17" s="93">
        <v>6</v>
      </c>
      <c r="H17" s="73">
        <v>6</v>
      </c>
      <c r="I17" s="22">
        <f t="shared" si="0"/>
        <v>0</v>
      </c>
      <c r="J17" s="33">
        <f t="shared" si="0"/>
        <v>1</v>
      </c>
      <c r="K17" s="93">
        <v>5</v>
      </c>
      <c r="L17" s="73">
        <v>6</v>
      </c>
      <c r="M17" s="22">
        <f t="shared" si="1"/>
        <v>1</v>
      </c>
      <c r="N17" s="34">
        <f t="shared" si="1"/>
        <v>1</v>
      </c>
      <c r="O17" s="69">
        <f t="shared" si="6"/>
        <v>0.16666666666666666</v>
      </c>
      <c r="P17" s="35">
        <f t="shared" si="3"/>
        <v>5.5118110236220472E-3</v>
      </c>
      <c r="Q17" s="10"/>
      <c r="R17">
        <v>1</v>
      </c>
      <c r="S17" s="94">
        <f t="shared" si="5"/>
        <v>1</v>
      </c>
      <c r="T17" s="49">
        <f t="shared" si="4"/>
        <v>7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34</v>
      </c>
      <c r="F18" s="73">
        <v>34</v>
      </c>
      <c r="G18" s="93">
        <v>34</v>
      </c>
      <c r="H18" s="73">
        <v>34</v>
      </c>
      <c r="I18" s="22">
        <f t="shared" si="0"/>
        <v>0</v>
      </c>
      <c r="J18" s="33">
        <f t="shared" si="0"/>
        <v>0</v>
      </c>
      <c r="K18" s="93">
        <v>42</v>
      </c>
      <c r="L18" s="73">
        <v>42</v>
      </c>
      <c r="M18" s="22">
        <f t="shared" si="1"/>
        <v>-8</v>
      </c>
      <c r="N18" s="34">
        <f t="shared" si="1"/>
        <v>-8</v>
      </c>
      <c r="O18" s="69">
        <f t="shared" si="6"/>
        <v>-0.19047619047619047</v>
      </c>
      <c r="P18" s="35">
        <f t="shared" si="3"/>
        <v>2.6771653543307086E-2</v>
      </c>
      <c r="Q18" s="10"/>
      <c r="R18">
        <v>1</v>
      </c>
      <c r="S18" s="94">
        <f t="shared" si="5"/>
        <v>1</v>
      </c>
      <c r="T18" s="49">
        <f t="shared" si="4"/>
        <v>34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7.874015748031496E-4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7.874015748031496E-4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118</v>
      </c>
      <c r="F21" s="73">
        <v>129</v>
      </c>
      <c r="G21" s="93">
        <v>119</v>
      </c>
      <c r="H21" s="73">
        <v>130</v>
      </c>
      <c r="I21" s="22">
        <f t="shared" si="0"/>
        <v>-1</v>
      </c>
      <c r="J21" s="33">
        <f t="shared" si="0"/>
        <v>-1</v>
      </c>
      <c r="K21" s="93">
        <v>121</v>
      </c>
      <c r="L21" s="73">
        <v>130</v>
      </c>
      <c r="M21" s="22">
        <f t="shared" ref="M21:N33" si="7">E21-K21</f>
        <v>-3</v>
      </c>
      <c r="N21" s="34">
        <f t="shared" si="7"/>
        <v>-1</v>
      </c>
      <c r="O21" s="69">
        <f t="shared" si="6"/>
        <v>-7.6923076923076927E-3</v>
      </c>
      <c r="P21" s="35">
        <f t="shared" si="3"/>
        <v>0.1015748031496063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4.7244094488188976E-3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2</v>
      </c>
      <c r="F23" s="73">
        <v>5</v>
      </c>
      <c r="G23" s="93">
        <v>2</v>
      </c>
      <c r="H23" s="73">
        <v>5</v>
      </c>
      <c r="I23" s="37">
        <f t="shared" si="0"/>
        <v>0</v>
      </c>
      <c r="J23" s="33">
        <f t="shared" si="0"/>
        <v>0</v>
      </c>
      <c r="K23" s="93">
        <v>3</v>
      </c>
      <c r="L23" s="73">
        <v>7</v>
      </c>
      <c r="M23" s="37">
        <f t="shared" si="7"/>
        <v>-1</v>
      </c>
      <c r="N23" s="38">
        <f t="shared" si="7"/>
        <v>-2</v>
      </c>
      <c r="O23" s="70">
        <f t="shared" si="6"/>
        <v>-0.2857142857142857</v>
      </c>
      <c r="P23" s="39">
        <f t="shared" si="3"/>
        <v>3.937007874015748E-3</v>
      </c>
      <c r="Q23" s="10"/>
      <c r="R23">
        <v>1</v>
      </c>
      <c r="S23" s="94">
        <f t="shared" si="5"/>
        <v>1</v>
      </c>
      <c r="T23" s="49">
        <f t="shared" si="4"/>
        <v>5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2</v>
      </c>
      <c r="H24" s="73">
        <v>2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1.5748031496062992E-3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18</v>
      </c>
      <c r="F26" s="73">
        <v>24</v>
      </c>
      <c r="G26" s="93">
        <v>19</v>
      </c>
      <c r="H26" s="73">
        <v>25</v>
      </c>
      <c r="I26" s="22">
        <f t="shared" si="0"/>
        <v>-1</v>
      </c>
      <c r="J26" s="33">
        <f t="shared" si="0"/>
        <v>-1</v>
      </c>
      <c r="K26" s="93">
        <v>13</v>
      </c>
      <c r="L26" s="73">
        <v>21</v>
      </c>
      <c r="M26" s="22">
        <f t="shared" si="7"/>
        <v>5</v>
      </c>
      <c r="N26" s="34">
        <f t="shared" si="7"/>
        <v>3</v>
      </c>
      <c r="O26" s="69">
        <f t="shared" si="6"/>
        <v>0.14285714285714285</v>
      </c>
      <c r="P26" s="35">
        <f t="shared" si="3"/>
        <v>1.889763779527559E-2</v>
      </c>
      <c r="Q26" s="10"/>
      <c r="R26">
        <v>1</v>
      </c>
      <c r="S26" s="94">
        <f t="shared" si="5"/>
        <v>1</v>
      </c>
      <c r="T26" s="49">
        <f t="shared" si="4"/>
        <v>24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>
        <v>1</v>
      </c>
      <c r="H27" s="73">
        <v>5</v>
      </c>
      <c r="I27" s="22">
        <f t="shared" si="0"/>
        <v>-1</v>
      </c>
      <c r="J27" s="33">
        <f t="shared" si="0"/>
        <v>-1</v>
      </c>
      <c r="K27" s="93"/>
      <c r="L27" s="73">
        <v>4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3.1496062992125984E-3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7.874015748031496E-4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298</v>
      </c>
      <c r="G29" s="93">
        <v>249</v>
      </c>
      <c r="H29" s="73">
        <v>297</v>
      </c>
      <c r="I29" s="22">
        <f t="shared" si="0"/>
        <v>0</v>
      </c>
      <c r="J29" s="33">
        <f t="shared" si="0"/>
        <v>1</v>
      </c>
      <c r="K29" s="93">
        <v>249</v>
      </c>
      <c r="L29" s="73">
        <v>290</v>
      </c>
      <c r="M29" s="22">
        <f t="shared" si="7"/>
        <v>0</v>
      </c>
      <c r="N29" s="34">
        <f t="shared" si="7"/>
        <v>8</v>
      </c>
      <c r="O29" s="69">
        <f t="shared" si="6"/>
        <v>2.7586206896551724E-2</v>
      </c>
      <c r="P29" s="35">
        <f t="shared" si="3"/>
        <v>0.23464566929133859</v>
      </c>
      <c r="Q29" s="10"/>
      <c r="R29">
        <v>1</v>
      </c>
      <c r="S29" s="94">
        <f t="shared" si="5"/>
        <v>1</v>
      </c>
      <c r="T29" s="49">
        <f t="shared" si="4"/>
        <v>298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7.874015748031496E-4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21</v>
      </c>
      <c r="L35" s="73">
        <v>21</v>
      </c>
      <c r="M35" s="22">
        <f t="shared" ref="M35:N54" si="8">E35-K35</f>
        <v>0</v>
      </c>
      <c r="N35" s="34">
        <f t="shared" si="8"/>
        <v>0</v>
      </c>
      <c r="O35" s="69">
        <f t="shared" si="6"/>
        <v>0</v>
      </c>
      <c r="P35" s="35">
        <f t="shared" si="3"/>
        <v>1.6535433070866142E-2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5</v>
      </c>
      <c r="F36" s="73">
        <v>5</v>
      </c>
      <c r="G36" s="93">
        <v>5</v>
      </c>
      <c r="H36" s="73">
        <v>5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2</v>
      </c>
      <c r="N36" s="34">
        <f t="shared" si="8"/>
        <v>2</v>
      </c>
      <c r="O36" s="69">
        <f t="shared" si="6"/>
        <v>0.66666666666666663</v>
      </c>
      <c r="P36" s="35">
        <f t="shared" si="3"/>
        <v>3.937007874015748E-3</v>
      </c>
      <c r="Q36" s="10"/>
      <c r="R36">
        <v>1</v>
      </c>
      <c r="S36" s="99">
        <f t="shared" si="5"/>
        <v>2</v>
      </c>
      <c r="T36" s="49">
        <f t="shared" si="4"/>
        <v>5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16</v>
      </c>
      <c r="F37" s="73">
        <v>22</v>
      </c>
      <c r="G37" s="93">
        <v>16</v>
      </c>
      <c r="H37" s="73">
        <v>22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11</v>
      </c>
      <c r="M37" s="22">
        <f t="shared" si="8"/>
        <v>5</v>
      </c>
      <c r="N37" s="34">
        <f t="shared" si="8"/>
        <v>11</v>
      </c>
      <c r="O37" s="69">
        <f t="shared" si="6"/>
        <v>1</v>
      </c>
      <c r="P37" s="35">
        <f t="shared" si="3"/>
        <v>1.7322834645669291E-2</v>
      </c>
      <c r="Q37" s="10"/>
      <c r="R37" s="98">
        <v>1</v>
      </c>
      <c r="S37" s="96">
        <f t="shared" si="5"/>
        <v>4</v>
      </c>
      <c r="T37" s="49">
        <f t="shared" si="4"/>
        <v>22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7.874015748031496E-4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>
        <v>3</v>
      </c>
      <c r="L40" s="73">
        <v>3</v>
      </c>
      <c r="M40" s="22">
        <f t="shared" si="8"/>
        <v>-3</v>
      </c>
      <c r="N40" s="34">
        <f t="shared" si="8"/>
        <v>-3</v>
      </c>
      <c r="O40" s="69">
        <f t="shared" si="6"/>
        <v>-1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118</v>
      </c>
      <c r="F41" s="72">
        <v>124</v>
      </c>
      <c r="G41" s="93">
        <v>119</v>
      </c>
      <c r="H41" s="72">
        <v>125</v>
      </c>
      <c r="I41" s="22">
        <f t="shared" si="9"/>
        <v>-1</v>
      </c>
      <c r="J41" s="36">
        <f t="shared" si="9"/>
        <v>-1</v>
      </c>
      <c r="K41" s="93">
        <v>124</v>
      </c>
      <c r="L41" s="72">
        <v>130</v>
      </c>
      <c r="M41" s="22">
        <f t="shared" si="8"/>
        <v>-6</v>
      </c>
      <c r="N41" s="34">
        <f t="shared" si="8"/>
        <v>-6</v>
      </c>
      <c r="O41" s="69">
        <f t="shared" si="6"/>
        <v>-4.6153846153846156E-2</v>
      </c>
      <c r="P41" s="35">
        <f t="shared" si="3"/>
        <v>9.763779527559055E-2</v>
      </c>
      <c r="Q41" s="10"/>
      <c r="R41">
        <v>1</v>
      </c>
      <c r="S41" s="94">
        <f t="shared" si="5"/>
        <v>1</v>
      </c>
      <c r="T41" s="49">
        <f t="shared" si="4"/>
        <v>124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/>
      <c r="F44" s="73"/>
      <c r="G44" s="93"/>
      <c r="H44" s="73"/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-1</v>
      </c>
      <c r="N44" s="34">
        <f t="shared" si="8"/>
        <v>-1</v>
      </c>
      <c r="O44" s="69">
        <f t="shared" si="6"/>
        <v>-1</v>
      </c>
      <c r="P44" s="35">
        <f t="shared" si="3"/>
        <v>0</v>
      </c>
      <c r="Q44" s="10"/>
      <c r="R44">
        <v>1</v>
      </c>
      <c r="S44" s="99">
        <f t="shared" si="5"/>
        <v>2</v>
      </c>
      <c r="T44" s="49">
        <f t="shared" si="4"/>
        <v>0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/>
      <c r="F47" s="72"/>
      <c r="G47" s="93"/>
      <c r="H47" s="72"/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-1</v>
      </c>
      <c r="N47" s="34">
        <f t="shared" si="8"/>
        <v>-1</v>
      </c>
      <c r="O47" s="69">
        <f t="shared" si="6"/>
        <v>-1</v>
      </c>
      <c r="P47" s="35">
        <f t="shared" si="3"/>
        <v>0</v>
      </c>
      <c r="Q47" s="10"/>
      <c r="R47">
        <v>1</v>
      </c>
      <c r="S47" s="99">
        <f t="shared" si="5"/>
        <v>2</v>
      </c>
      <c r="T47" s="49">
        <f t="shared" si="4"/>
        <v>0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7</v>
      </c>
      <c r="G53" s="21">
        <v>6</v>
      </c>
      <c r="H53" s="72">
        <v>8</v>
      </c>
      <c r="I53" s="42">
        <f t="shared" si="9"/>
        <v>0</v>
      </c>
      <c r="J53" s="40">
        <f t="shared" si="9"/>
        <v>-1</v>
      </c>
      <c r="K53" s="21">
        <v>5</v>
      </c>
      <c r="L53" s="72">
        <v>5</v>
      </c>
      <c r="M53" s="21">
        <f t="shared" si="8"/>
        <v>1</v>
      </c>
      <c r="N53" s="34">
        <f t="shared" si="8"/>
        <v>2</v>
      </c>
      <c r="O53" s="69">
        <f t="shared" si="6"/>
        <v>0.4</v>
      </c>
      <c r="P53" s="35">
        <f t="shared" si="3"/>
        <v>5.5118110236220472E-3</v>
      </c>
      <c r="Q53" s="10"/>
      <c r="R53">
        <v>0</v>
      </c>
      <c r="S53" s="13">
        <f t="shared" si="5"/>
        <v>0</v>
      </c>
      <c r="T53" s="49">
        <f t="shared" si="4"/>
        <v>7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1038</v>
      </c>
      <c r="F54" s="75">
        <f>SUM(F5:F53)</f>
        <v>1270</v>
      </c>
      <c r="G54" s="43">
        <f>SUM(G5:G53)</f>
        <v>1043</v>
      </c>
      <c r="H54" s="75">
        <f>SUM(H5:H53)</f>
        <v>1273</v>
      </c>
      <c r="I54" s="44">
        <f t="shared" si="9"/>
        <v>-5</v>
      </c>
      <c r="J54" s="141">
        <f t="shared" si="9"/>
        <v>-3</v>
      </c>
      <c r="K54" s="43">
        <f>SUM(K5:K53)</f>
        <v>1066</v>
      </c>
      <c r="L54" s="75">
        <f>SUM(L5:L53)</f>
        <v>1281</v>
      </c>
      <c r="M54" s="44">
        <f t="shared" si="8"/>
        <v>-28</v>
      </c>
      <c r="N54" s="45">
        <f t="shared" si="8"/>
        <v>-11</v>
      </c>
      <c r="O54" s="71">
        <f t="shared" si="6"/>
        <v>-8.5870413739266207E-3</v>
      </c>
      <c r="P54" s="46">
        <f t="shared" si="3"/>
        <v>1</v>
      </c>
      <c r="Q54" s="14"/>
      <c r="R54" s="15">
        <f>SUM(R5:R53)</f>
        <v>33</v>
      </c>
      <c r="T54" s="88">
        <f t="shared" si="4"/>
        <v>1270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2ADA0-3DD4-4839-97A8-0B7126ED6F43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113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44348</v>
      </c>
      <c r="F3" s="388"/>
      <c r="G3" s="387">
        <v>44317</v>
      </c>
      <c r="H3" s="388"/>
      <c r="I3" s="345" t="s">
        <v>3</v>
      </c>
      <c r="J3" s="346"/>
      <c r="K3" s="387">
        <v>43983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114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1.5710919088766694E-3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16</v>
      </c>
      <c r="W5" s="82">
        <f>SUM(T9+T11+T12+T13+T17+T18+T19+T21+T22+T23+T26+T29+T31+T34+T35+T40+T41+T48+T52)+1</f>
        <v>1029</v>
      </c>
      <c r="X5" s="83">
        <v>7</v>
      </c>
      <c r="Y5" s="83">
        <f>SUM(T7+T14+T15+T30+T32+T33+T36+T42+T44+T45+T47+T50+T51)+2</f>
        <v>13</v>
      </c>
      <c r="Z5" s="82">
        <v>2</v>
      </c>
      <c r="AA5" s="82">
        <v>2</v>
      </c>
      <c r="AB5" s="83">
        <v>3</v>
      </c>
      <c r="AC5" s="83">
        <f>SUM(T10+T20+T37+T43)</f>
        <v>24</v>
      </c>
      <c r="AD5" s="82">
        <v>5</v>
      </c>
      <c r="AE5" s="84">
        <f>SUM(T5+T8+T27+T28+T38+T39+T46)</f>
        <v>197</v>
      </c>
      <c r="AF5" s="83">
        <v>2</v>
      </c>
      <c r="AG5" s="83">
        <f>$T6+$T24</f>
        <v>5</v>
      </c>
      <c r="AH5" s="57">
        <f>V5+X5+Z5+AB5+AD5+AF5</f>
        <v>35</v>
      </c>
      <c r="AI5" s="58">
        <f>W5+Y5+AA5+AC5+AE5+AG5+3</f>
        <v>1273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2.3566378633150041E-3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0.45714285714285713</v>
      </c>
      <c r="W6" s="59">
        <f>W5/AI5</f>
        <v>0.80832678711704631</v>
      </c>
      <c r="X6" s="60">
        <f>X5/AH5</f>
        <v>0.2</v>
      </c>
      <c r="Y6" s="60">
        <f>Y5/AI5</f>
        <v>1.0212097407698351E-2</v>
      </c>
      <c r="Z6" s="59">
        <f>Z5/AH5</f>
        <v>5.7142857142857141E-2</v>
      </c>
      <c r="AA6" s="59">
        <f>AA5/AI5</f>
        <v>1.5710919088766694E-3</v>
      </c>
      <c r="AB6" s="60">
        <f>AB5/AH5</f>
        <v>8.5714285714285715E-2</v>
      </c>
      <c r="AC6" s="60">
        <f>AC5/AI5</f>
        <v>1.8853102906520033E-2</v>
      </c>
      <c r="AD6" s="59">
        <f>AD5/AH5</f>
        <v>0.14285714285714285</v>
      </c>
      <c r="AE6" s="59">
        <f>AE5/AI5</f>
        <v>0.15475255302435192</v>
      </c>
      <c r="AF6" s="60">
        <f>AF5/AH5</f>
        <v>5.7142857142857141E-2</v>
      </c>
      <c r="AG6" s="60">
        <f>AG5/AI5</f>
        <v>3.927729772191673E-3</v>
      </c>
      <c r="AH6" s="61">
        <f>V6+X6+Z6+AB6+AD6+AF6</f>
        <v>1</v>
      </c>
      <c r="AI6" s="62">
        <f>W6+Y6+AA6+AC6+AE6+AG6</f>
        <v>0.99764336213668503</v>
      </c>
      <c r="AJ6" s="63">
        <f>AJ5/AI5</f>
        <v>0.39984289080911234</v>
      </c>
      <c r="AK6" s="64">
        <f>AK5/AI5</f>
        <v>0.48546739984289083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1.5710919088766694E-3</v>
      </c>
      <c r="Q7" s="10"/>
      <c r="R7">
        <v>0</v>
      </c>
      <c r="S7" s="110">
        <f>D7</f>
        <v>2</v>
      </c>
      <c r="T7" s="49">
        <f t="shared" si="4"/>
        <v>2</v>
      </c>
      <c r="AC7" t="s">
        <v>115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188</v>
      </c>
      <c r="G8" s="93">
        <v>102</v>
      </c>
      <c r="H8" s="73">
        <v>188</v>
      </c>
      <c r="I8" s="22">
        <f t="shared" si="0"/>
        <v>0</v>
      </c>
      <c r="J8" s="33">
        <f t="shared" si="0"/>
        <v>0</v>
      </c>
      <c r="K8" s="93">
        <v>113</v>
      </c>
      <c r="L8" s="73">
        <v>202</v>
      </c>
      <c r="M8" s="22">
        <f t="shared" si="1"/>
        <v>-11</v>
      </c>
      <c r="N8" s="34">
        <f t="shared" si="1"/>
        <v>-14</v>
      </c>
      <c r="O8" s="69">
        <f t="shared" si="2"/>
        <v>-6.9306930693069313E-2</v>
      </c>
      <c r="P8" s="35">
        <f t="shared" si="3"/>
        <v>0.1476826394344069</v>
      </c>
      <c r="Q8" s="10"/>
      <c r="R8">
        <v>1</v>
      </c>
      <c r="S8" s="143">
        <f>D8</f>
        <v>5</v>
      </c>
      <c r="T8" s="49">
        <f t="shared" si="4"/>
        <v>188</v>
      </c>
      <c r="AC8" t="s">
        <v>116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10</v>
      </c>
      <c r="L9" s="73">
        <v>19</v>
      </c>
      <c r="M9" s="22">
        <f t="shared" si="1"/>
        <v>1</v>
      </c>
      <c r="N9" s="34">
        <f t="shared" si="1"/>
        <v>2</v>
      </c>
      <c r="O9" s="69">
        <f t="shared" si="2"/>
        <v>0.10526315789473684</v>
      </c>
      <c r="P9" s="35">
        <f t="shared" si="3"/>
        <v>1.6496465043205028E-2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7.855459544383347E-4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1.5710919088766694E-3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180</v>
      </c>
      <c r="F12" s="73">
        <v>223</v>
      </c>
      <c r="G12" s="93">
        <v>178</v>
      </c>
      <c r="H12" s="73">
        <v>220</v>
      </c>
      <c r="I12" s="22">
        <f t="shared" si="0"/>
        <v>2</v>
      </c>
      <c r="J12" s="33">
        <f t="shared" si="0"/>
        <v>3</v>
      </c>
      <c r="K12" s="93">
        <v>171</v>
      </c>
      <c r="L12" s="73">
        <v>212</v>
      </c>
      <c r="M12" s="22">
        <f t="shared" si="1"/>
        <v>9</v>
      </c>
      <c r="N12" s="34">
        <f t="shared" si="1"/>
        <v>11</v>
      </c>
      <c r="O12" s="69">
        <f t="shared" si="2"/>
        <v>5.1886792452830191E-2</v>
      </c>
      <c r="P12" s="35">
        <f t="shared" si="3"/>
        <v>0.17517674783974863</v>
      </c>
      <c r="Q12" s="10"/>
      <c r="R12">
        <v>1</v>
      </c>
      <c r="S12" s="94">
        <f t="shared" si="5"/>
        <v>1</v>
      </c>
      <c r="T12" s="49">
        <f t="shared" si="4"/>
        <v>223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129</v>
      </c>
      <c r="F13" s="73">
        <v>132</v>
      </c>
      <c r="G13" s="93">
        <v>128</v>
      </c>
      <c r="H13" s="73">
        <v>131</v>
      </c>
      <c r="I13" s="22">
        <f t="shared" si="0"/>
        <v>1</v>
      </c>
      <c r="J13" s="33">
        <f t="shared" si="0"/>
        <v>1</v>
      </c>
      <c r="K13" s="93">
        <v>149</v>
      </c>
      <c r="L13" s="73">
        <v>149</v>
      </c>
      <c r="M13" s="22">
        <f t="shared" si="1"/>
        <v>-20</v>
      </c>
      <c r="N13" s="34">
        <f t="shared" si="1"/>
        <v>-17</v>
      </c>
      <c r="O13" s="69">
        <f>IF(ISERROR(N13/L13),0,N13/L13)</f>
        <v>-0.11409395973154363</v>
      </c>
      <c r="P13" s="35">
        <f t="shared" si="3"/>
        <v>0.10369206598586017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1.5710919088766694E-3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7.855459544383347E-4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6</v>
      </c>
      <c r="G17" s="93">
        <v>6</v>
      </c>
      <c r="H17" s="73">
        <v>6</v>
      </c>
      <c r="I17" s="22">
        <f t="shared" si="0"/>
        <v>0</v>
      </c>
      <c r="J17" s="33">
        <f t="shared" si="0"/>
        <v>0</v>
      </c>
      <c r="K17" s="93">
        <v>4</v>
      </c>
      <c r="L17" s="73">
        <v>4</v>
      </c>
      <c r="M17" s="22">
        <f t="shared" si="1"/>
        <v>2</v>
      </c>
      <c r="N17" s="34">
        <f t="shared" si="1"/>
        <v>2</v>
      </c>
      <c r="O17" s="69">
        <f t="shared" si="6"/>
        <v>0.5</v>
      </c>
      <c r="P17" s="35">
        <f t="shared" si="3"/>
        <v>4.7132757266300082E-3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34</v>
      </c>
      <c r="F18" s="73">
        <v>34</v>
      </c>
      <c r="G18" s="93">
        <v>36</v>
      </c>
      <c r="H18" s="73">
        <v>36</v>
      </c>
      <c r="I18" s="22">
        <f t="shared" si="0"/>
        <v>-2</v>
      </c>
      <c r="J18" s="33">
        <f t="shared" si="0"/>
        <v>-2</v>
      </c>
      <c r="K18" s="93">
        <v>42</v>
      </c>
      <c r="L18" s="73">
        <v>42</v>
      </c>
      <c r="M18" s="22">
        <f t="shared" si="1"/>
        <v>-8</v>
      </c>
      <c r="N18" s="34">
        <f t="shared" si="1"/>
        <v>-8</v>
      </c>
      <c r="O18" s="69">
        <f t="shared" si="6"/>
        <v>-0.19047619047619047</v>
      </c>
      <c r="P18" s="35">
        <f t="shared" si="3"/>
        <v>2.6708562450903379E-2</v>
      </c>
      <c r="Q18" s="10"/>
      <c r="R18">
        <v>1</v>
      </c>
      <c r="S18" s="94">
        <f t="shared" si="5"/>
        <v>1</v>
      </c>
      <c r="T18" s="49">
        <f t="shared" si="4"/>
        <v>34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7.855459544383347E-4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7.855459544383347E-4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119</v>
      </c>
      <c r="F21" s="73">
        <v>130</v>
      </c>
      <c r="G21" s="93">
        <v>118</v>
      </c>
      <c r="H21" s="73">
        <v>129</v>
      </c>
      <c r="I21" s="22">
        <f t="shared" si="0"/>
        <v>1</v>
      </c>
      <c r="J21" s="33">
        <f t="shared" si="0"/>
        <v>1</v>
      </c>
      <c r="K21" s="93">
        <v>121</v>
      </c>
      <c r="L21" s="73">
        <v>130</v>
      </c>
      <c r="M21" s="22">
        <f t="shared" ref="M21:N33" si="7">E21-K21</f>
        <v>-2</v>
      </c>
      <c r="N21" s="34">
        <f t="shared" si="7"/>
        <v>0</v>
      </c>
      <c r="O21" s="69">
        <f t="shared" si="6"/>
        <v>0</v>
      </c>
      <c r="P21" s="35">
        <f t="shared" si="3"/>
        <v>0.10212097407698351</v>
      </c>
      <c r="Q21" s="10"/>
      <c r="R21">
        <v>1</v>
      </c>
      <c r="S21" s="94">
        <f t="shared" si="5"/>
        <v>1</v>
      </c>
      <c r="T21" s="49">
        <f t="shared" si="4"/>
        <v>130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4.7132757266300082E-3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2</v>
      </c>
      <c r="F23" s="73">
        <v>5</v>
      </c>
      <c r="G23" s="93">
        <v>1</v>
      </c>
      <c r="H23" s="73">
        <v>4</v>
      </c>
      <c r="I23" s="37">
        <f t="shared" si="0"/>
        <v>1</v>
      </c>
      <c r="J23" s="33">
        <f t="shared" si="0"/>
        <v>1</v>
      </c>
      <c r="K23" s="93">
        <v>4</v>
      </c>
      <c r="L23" s="73">
        <v>8</v>
      </c>
      <c r="M23" s="37">
        <f t="shared" si="7"/>
        <v>-2</v>
      </c>
      <c r="N23" s="38">
        <f t="shared" si="7"/>
        <v>-3</v>
      </c>
      <c r="O23" s="70">
        <f t="shared" si="6"/>
        <v>-0.375</v>
      </c>
      <c r="P23" s="39">
        <f t="shared" si="3"/>
        <v>3.927729772191673E-3</v>
      </c>
      <c r="Q23" s="10"/>
      <c r="R23">
        <v>1</v>
      </c>
      <c r="S23" s="94">
        <f t="shared" si="5"/>
        <v>1</v>
      </c>
      <c r="T23" s="49">
        <f t="shared" si="4"/>
        <v>5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2</v>
      </c>
      <c r="H24" s="73">
        <v>2</v>
      </c>
      <c r="I24" s="37">
        <f t="shared" si="0"/>
        <v>0</v>
      </c>
      <c r="J24" s="40">
        <f t="shared" si="0"/>
        <v>0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1.5710919088766694E-3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19</v>
      </c>
      <c r="F26" s="73">
        <v>25</v>
      </c>
      <c r="G26" s="93">
        <v>19</v>
      </c>
      <c r="H26" s="73">
        <v>25</v>
      </c>
      <c r="I26" s="22">
        <f t="shared" si="0"/>
        <v>0</v>
      </c>
      <c r="J26" s="33">
        <f t="shared" si="0"/>
        <v>0</v>
      </c>
      <c r="K26" s="93">
        <v>13</v>
      </c>
      <c r="L26" s="73">
        <v>21</v>
      </c>
      <c r="M26" s="22">
        <f t="shared" si="7"/>
        <v>6</v>
      </c>
      <c r="N26" s="34">
        <f t="shared" si="7"/>
        <v>4</v>
      </c>
      <c r="O26" s="69">
        <f t="shared" si="6"/>
        <v>0.19047619047619047</v>
      </c>
      <c r="P26" s="35">
        <f t="shared" si="3"/>
        <v>1.9638648860958365E-2</v>
      </c>
      <c r="Q26" s="10"/>
      <c r="R26">
        <v>1</v>
      </c>
      <c r="S26" s="94">
        <f t="shared" si="5"/>
        <v>1</v>
      </c>
      <c r="T26" s="49">
        <f t="shared" si="4"/>
        <v>25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4</v>
      </c>
      <c r="M27" s="22">
        <f t="shared" si="7"/>
        <v>0</v>
      </c>
      <c r="N27" s="34">
        <f t="shared" si="7"/>
        <v>1</v>
      </c>
      <c r="O27" s="69">
        <f t="shared" si="6"/>
        <v>0.25</v>
      </c>
      <c r="P27" s="35">
        <f t="shared" si="3"/>
        <v>3.927729772191673E-3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7.855459544383347E-4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297</v>
      </c>
      <c r="G29" s="93">
        <v>249</v>
      </c>
      <c r="H29" s="73">
        <v>298</v>
      </c>
      <c r="I29" s="22">
        <f t="shared" si="0"/>
        <v>0</v>
      </c>
      <c r="J29" s="33">
        <f t="shared" si="0"/>
        <v>-1</v>
      </c>
      <c r="K29" s="93">
        <v>250</v>
      </c>
      <c r="L29" s="73">
        <v>292</v>
      </c>
      <c r="M29" s="22">
        <f t="shared" si="7"/>
        <v>-1</v>
      </c>
      <c r="N29" s="34">
        <f t="shared" si="7"/>
        <v>5</v>
      </c>
      <c r="O29" s="69">
        <f t="shared" si="6"/>
        <v>1.7123287671232876E-2</v>
      </c>
      <c r="P29" s="35">
        <f t="shared" si="3"/>
        <v>0.2333071484681854</v>
      </c>
      <c r="Q29" s="10"/>
      <c r="R29">
        <v>1</v>
      </c>
      <c r="S29" s="94">
        <f t="shared" si="5"/>
        <v>1</v>
      </c>
      <c r="T29" s="49">
        <f t="shared" si="4"/>
        <v>297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7.855459544383347E-4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24</v>
      </c>
      <c r="L35" s="73">
        <v>24</v>
      </c>
      <c r="M35" s="22">
        <f t="shared" ref="M35:N54" si="8">E35-K35</f>
        <v>-3</v>
      </c>
      <c r="N35" s="34">
        <f t="shared" si="8"/>
        <v>-3</v>
      </c>
      <c r="O35" s="69">
        <f t="shared" si="6"/>
        <v>-0.125</v>
      </c>
      <c r="P35" s="35">
        <f t="shared" si="3"/>
        <v>1.6496465043205028E-2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5</v>
      </c>
      <c r="F36" s="73">
        <v>5</v>
      </c>
      <c r="G36" s="93">
        <v>5</v>
      </c>
      <c r="H36" s="73">
        <v>5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2</v>
      </c>
      <c r="N36" s="34">
        <f t="shared" si="8"/>
        <v>2</v>
      </c>
      <c r="O36" s="69">
        <f t="shared" si="6"/>
        <v>0.66666666666666663</v>
      </c>
      <c r="P36" s="35">
        <f t="shared" si="3"/>
        <v>3.927729772191673E-3</v>
      </c>
      <c r="Q36" s="10"/>
      <c r="R36">
        <v>1</v>
      </c>
      <c r="S36" s="99">
        <f t="shared" si="5"/>
        <v>2</v>
      </c>
      <c r="T36" s="49">
        <f t="shared" si="4"/>
        <v>5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16</v>
      </c>
      <c r="F37" s="73">
        <v>22</v>
      </c>
      <c r="G37" s="93">
        <v>16</v>
      </c>
      <c r="H37" s="73">
        <v>22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11</v>
      </c>
      <c r="M37" s="22">
        <f t="shared" si="8"/>
        <v>5</v>
      </c>
      <c r="N37" s="34">
        <f t="shared" si="8"/>
        <v>11</v>
      </c>
      <c r="O37" s="69">
        <f t="shared" si="6"/>
        <v>1</v>
      </c>
      <c r="P37" s="35">
        <f t="shared" si="3"/>
        <v>1.7282010997643361E-2</v>
      </c>
      <c r="Q37" s="10"/>
      <c r="R37" s="98">
        <v>1</v>
      </c>
      <c r="S37" s="96">
        <f t="shared" si="5"/>
        <v>4</v>
      </c>
      <c r="T37" s="49">
        <f t="shared" si="4"/>
        <v>22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7.855459544383347E-4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119</v>
      </c>
      <c r="F41" s="72">
        <v>125</v>
      </c>
      <c r="G41" s="93">
        <v>119</v>
      </c>
      <c r="H41" s="72">
        <v>125</v>
      </c>
      <c r="I41" s="22">
        <f t="shared" si="9"/>
        <v>0</v>
      </c>
      <c r="J41" s="36">
        <f t="shared" si="9"/>
        <v>0</v>
      </c>
      <c r="K41" s="93">
        <v>124</v>
      </c>
      <c r="L41" s="72">
        <v>130</v>
      </c>
      <c r="M41" s="22">
        <f t="shared" si="8"/>
        <v>-5</v>
      </c>
      <c r="N41" s="34">
        <f t="shared" si="8"/>
        <v>-5</v>
      </c>
      <c r="O41" s="69">
        <f t="shared" si="6"/>
        <v>-3.8461538461538464E-2</v>
      </c>
      <c r="P41" s="35">
        <f t="shared" si="3"/>
        <v>9.819324430479183E-2</v>
      </c>
      <c r="Q41" s="10"/>
      <c r="R41">
        <v>1</v>
      </c>
      <c r="S41" s="94">
        <f t="shared" si="5"/>
        <v>1</v>
      </c>
      <c r="T41" s="49">
        <f t="shared" si="4"/>
        <v>125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/>
      <c r="F44" s="73"/>
      <c r="G44" s="93"/>
      <c r="H44" s="73"/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-1</v>
      </c>
      <c r="N44" s="34">
        <f t="shared" si="8"/>
        <v>-1</v>
      </c>
      <c r="O44" s="69">
        <f t="shared" si="6"/>
        <v>-1</v>
      </c>
      <c r="P44" s="35">
        <f t="shared" si="3"/>
        <v>0</v>
      </c>
      <c r="Q44" s="10"/>
      <c r="R44">
        <v>1</v>
      </c>
      <c r="S44" s="99">
        <f t="shared" si="5"/>
        <v>2</v>
      </c>
      <c r="T44" s="49">
        <f t="shared" si="4"/>
        <v>0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/>
      <c r="F47" s="72"/>
      <c r="G47" s="93"/>
      <c r="H47" s="72"/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-1</v>
      </c>
      <c r="N47" s="34">
        <f t="shared" si="8"/>
        <v>-1</v>
      </c>
      <c r="O47" s="69">
        <f t="shared" si="6"/>
        <v>-1</v>
      </c>
      <c r="P47" s="35">
        <f t="shared" si="3"/>
        <v>0</v>
      </c>
      <c r="Q47" s="10"/>
      <c r="R47">
        <v>1</v>
      </c>
      <c r="S47" s="99">
        <f t="shared" si="5"/>
        <v>2</v>
      </c>
      <c r="T47" s="49">
        <f t="shared" si="4"/>
        <v>0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8</v>
      </c>
      <c r="G53" s="21">
        <v>6</v>
      </c>
      <c r="H53" s="72">
        <v>8</v>
      </c>
      <c r="I53" s="42">
        <f t="shared" si="9"/>
        <v>0</v>
      </c>
      <c r="J53" s="40">
        <f t="shared" si="9"/>
        <v>0</v>
      </c>
      <c r="K53" s="21">
        <v>5</v>
      </c>
      <c r="L53" s="72">
        <v>6</v>
      </c>
      <c r="M53" s="21">
        <f t="shared" si="8"/>
        <v>1</v>
      </c>
      <c r="N53" s="34">
        <f t="shared" si="8"/>
        <v>2</v>
      </c>
      <c r="O53" s="69">
        <f t="shared" si="6"/>
        <v>0.33333333333333331</v>
      </c>
      <c r="P53" s="35">
        <f t="shared" si="3"/>
        <v>6.2843676355066776E-3</v>
      </c>
      <c r="Q53" s="10"/>
      <c r="R53">
        <v>0</v>
      </c>
      <c r="S53" s="13">
        <f t="shared" si="5"/>
        <v>0</v>
      </c>
      <c r="T53" s="49">
        <f t="shared" si="4"/>
        <v>8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1043</v>
      </c>
      <c r="F54" s="75">
        <f>SUM(F5:F53)</f>
        <v>1273</v>
      </c>
      <c r="G54" s="43">
        <f>SUM(G5:G53)</f>
        <v>1040</v>
      </c>
      <c r="H54" s="75">
        <f>SUM(H5:H53)</f>
        <v>1270</v>
      </c>
      <c r="I54" s="44">
        <f t="shared" si="9"/>
        <v>3</v>
      </c>
      <c r="J54" s="141">
        <f t="shared" si="9"/>
        <v>3</v>
      </c>
      <c r="K54" s="43">
        <f>SUM(K5:K53)</f>
        <v>1070</v>
      </c>
      <c r="L54" s="75">
        <f>SUM(L5:L53)</f>
        <v>1284</v>
      </c>
      <c r="M54" s="44">
        <f t="shared" si="8"/>
        <v>-27</v>
      </c>
      <c r="N54" s="45">
        <f t="shared" si="8"/>
        <v>-11</v>
      </c>
      <c r="O54" s="71">
        <f t="shared" si="6"/>
        <v>-8.5669781931464167E-3</v>
      </c>
      <c r="P54" s="46">
        <f t="shared" si="3"/>
        <v>1</v>
      </c>
      <c r="Q54" s="14"/>
      <c r="R54" s="15">
        <f>SUM(R5:R53)</f>
        <v>33</v>
      </c>
      <c r="T54" s="88">
        <f t="shared" si="4"/>
        <v>1273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D969A-B980-439F-B210-D8310555C15A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112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44317</v>
      </c>
      <c r="F3" s="388"/>
      <c r="G3" s="387">
        <v>44287</v>
      </c>
      <c r="H3" s="388"/>
      <c r="I3" s="345" t="s">
        <v>3</v>
      </c>
      <c r="J3" s="346"/>
      <c r="K3" s="387">
        <v>43952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1.5748031496062992E-3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16</v>
      </c>
      <c r="W5" s="82">
        <v>1026</v>
      </c>
      <c r="X5" s="83">
        <v>7</v>
      </c>
      <c r="Y5" s="83">
        <v>13</v>
      </c>
      <c r="Z5" s="82">
        <v>2</v>
      </c>
      <c r="AA5" s="82">
        <v>2</v>
      </c>
      <c r="AB5" s="83">
        <v>3</v>
      </c>
      <c r="AC5" s="83">
        <f>SUM(T10+T20+T37+T43)</f>
        <v>24</v>
      </c>
      <c r="AD5" s="82">
        <v>5</v>
      </c>
      <c r="AE5" s="84">
        <f>SUM(T5+T8+T27+T28+T38+T39+T46)</f>
        <v>197</v>
      </c>
      <c r="AF5" s="83">
        <v>2</v>
      </c>
      <c r="AG5" s="83">
        <f>$T6+$T24</f>
        <v>5</v>
      </c>
      <c r="AH5" s="57">
        <f>V5+X5+Z5+AB5+AD5+AF5</f>
        <v>35</v>
      </c>
      <c r="AI5" s="58">
        <f>W5+Y5+AA5+AC5+AE5+AG5+3</f>
        <v>1270</v>
      </c>
      <c r="AJ5" s="85">
        <v>614</v>
      </c>
      <c r="AK5" s="80">
        <v>656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3</v>
      </c>
      <c r="H6" s="74">
        <v>3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2.3622047244094488E-3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0.45714285714285713</v>
      </c>
      <c r="W6" s="59">
        <f>W5/AI5</f>
        <v>0.80787401574803153</v>
      </c>
      <c r="X6" s="60">
        <f>X5/AH5</f>
        <v>0.2</v>
      </c>
      <c r="Y6" s="60">
        <f>Y5/AI5</f>
        <v>1.0236220472440945E-2</v>
      </c>
      <c r="Z6" s="59">
        <f>Z5/AH5</f>
        <v>5.7142857142857141E-2</v>
      </c>
      <c r="AA6" s="59">
        <f>AA5/AI5</f>
        <v>1.5748031496062992E-3</v>
      </c>
      <c r="AB6" s="60">
        <f>AB5/AH5</f>
        <v>8.5714285714285715E-2</v>
      </c>
      <c r="AC6" s="60">
        <f>AC5/AI5</f>
        <v>1.889763779527559E-2</v>
      </c>
      <c r="AD6" s="59">
        <f>AD5/AH5</f>
        <v>0.14285714285714285</v>
      </c>
      <c r="AE6" s="59">
        <f>AE5/AI5</f>
        <v>0.15511811023622046</v>
      </c>
      <c r="AF6" s="60">
        <f>AF5/AH5</f>
        <v>5.7142857142857141E-2</v>
      </c>
      <c r="AG6" s="60">
        <f>AG5/AI5</f>
        <v>3.937007874015748E-3</v>
      </c>
      <c r="AH6" s="61">
        <f>V6+X6+Z6+AB6+AD6+AF6</f>
        <v>1</v>
      </c>
      <c r="AI6" s="62">
        <f>W6+Y6+AA6+AC6+AE6+AG6+0.001</f>
        <v>0.9986377952755906</v>
      </c>
      <c r="AJ6" s="63">
        <f>AJ5/AI5</f>
        <v>0.48346456692913387</v>
      </c>
      <c r="AK6" s="64">
        <f>AK5/AI5</f>
        <v>0.51653543307086613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1.5748031496062992E-3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188</v>
      </c>
      <c r="G8" s="93">
        <v>101</v>
      </c>
      <c r="H8" s="73">
        <v>187</v>
      </c>
      <c r="I8" s="22">
        <f t="shared" si="0"/>
        <v>1</v>
      </c>
      <c r="J8" s="33">
        <f t="shared" si="0"/>
        <v>1</v>
      </c>
      <c r="K8" s="93">
        <v>114</v>
      </c>
      <c r="L8" s="73">
        <v>202</v>
      </c>
      <c r="M8" s="22">
        <f t="shared" si="1"/>
        <v>-12</v>
      </c>
      <c r="N8" s="34">
        <f t="shared" si="1"/>
        <v>-14</v>
      </c>
      <c r="O8" s="69">
        <f t="shared" si="2"/>
        <v>-6.9306930693069313E-2</v>
      </c>
      <c r="P8" s="35">
        <f t="shared" si="3"/>
        <v>0.14803149606299212</v>
      </c>
      <c r="Q8" s="10"/>
      <c r="R8">
        <v>1</v>
      </c>
      <c r="S8" s="143">
        <f>D8</f>
        <v>5</v>
      </c>
      <c r="T8" s="49">
        <f t="shared" si="4"/>
        <v>188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9</v>
      </c>
      <c r="L9" s="73">
        <v>18</v>
      </c>
      <c r="M9" s="22">
        <f t="shared" si="1"/>
        <v>2</v>
      </c>
      <c r="N9" s="34">
        <f t="shared" si="1"/>
        <v>3</v>
      </c>
      <c r="O9" s="69">
        <f t="shared" si="2"/>
        <v>0.16666666666666666</v>
      </c>
      <c r="P9" s="35">
        <f t="shared" si="3"/>
        <v>1.6535433070866142E-2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7.874015748031496E-4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1.5748031496062992E-3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178</v>
      </c>
      <c r="F12" s="73">
        <v>220</v>
      </c>
      <c r="G12" s="93">
        <v>177</v>
      </c>
      <c r="H12" s="73">
        <v>219</v>
      </c>
      <c r="I12" s="22">
        <f t="shared" si="0"/>
        <v>1</v>
      </c>
      <c r="J12" s="33">
        <f t="shared" si="0"/>
        <v>1</v>
      </c>
      <c r="K12" s="93">
        <v>171</v>
      </c>
      <c r="L12" s="73">
        <v>212</v>
      </c>
      <c r="M12" s="22">
        <f t="shared" si="1"/>
        <v>7</v>
      </c>
      <c r="N12" s="34">
        <f t="shared" si="1"/>
        <v>8</v>
      </c>
      <c r="O12" s="69">
        <f t="shared" si="2"/>
        <v>3.7735849056603772E-2</v>
      </c>
      <c r="P12" s="35">
        <f t="shared" si="3"/>
        <v>0.17322834645669291</v>
      </c>
      <c r="Q12" s="10"/>
      <c r="R12">
        <v>1</v>
      </c>
      <c r="S12" s="94">
        <f t="shared" si="5"/>
        <v>1</v>
      </c>
      <c r="T12" s="49">
        <f t="shared" si="4"/>
        <v>220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128</v>
      </c>
      <c r="F13" s="73">
        <v>131</v>
      </c>
      <c r="G13" s="93">
        <v>130</v>
      </c>
      <c r="H13" s="73">
        <v>133</v>
      </c>
      <c r="I13" s="22">
        <f t="shared" si="0"/>
        <v>-2</v>
      </c>
      <c r="J13" s="33">
        <f t="shared" si="0"/>
        <v>-2</v>
      </c>
      <c r="K13" s="93">
        <v>147</v>
      </c>
      <c r="L13" s="73">
        <v>147</v>
      </c>
      <c r="M13" s="22">
        <f t="shared" si="1"/>
        <v>-19</v>
      </c>
      <c r="N13" s="34">
        <f t="shared" si="1"/>
        <v>-16</v>
      </c>
      <c r="O13" s="69">
        <f>IF(ISERROR(N13/L13),0,N13/L13)</f>
        <v>-0.10884353741496598</v>
      </c>
      <c r="P13" s="35">
        <f t="shared" si="3"/>
        <v>0.1031496062992126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1.5748031496062992E-3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7.874015748031496E-4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6</v>
      </c>
      <c r="G17" s="93">
        <v>7</v>
      </c>
      <c r="H17" s="73">
        <v>7</v>
      </c>
      <c r="I17" s="22">
        <f t="shared" si="0"/>
        <v>-1</v>
      </c>
      <c r="J17" s="33">
        <f t="shared" si="0"/>
        <v>-1</v>
      </c>
      <c r="K17" s="93">
        <v>4</v>
      </c>
      <c r="L17" s="73">
        <v>4</v>
      </c>
      <c r="M17" s="22">
        <f t="shared" si="1"/>
        <v>2</v>
      </c>
      <c r="N17" s="34">
        <f t="shared" si="1"/>
        <v>2</v>
      </c>
      <c r="O17" s="69">
        <f t="shared" si="6"/>
        <v>0.5</v>
      </c>
      <c r="P17" s="35">
        <f t="shared" si="3"/>
        <v>4.7244094488188976E-3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36</v>
      </c>
      <c r="F18" s="73">
        <v>36</v>
      </c>
      <c r="G18" s="93">
        <v>38</v>
      </c>
      <c r="H18" s="73">
        <v>38</v>
      </c>
      <c r="I18" s="22">
        <f t="shared" si="0"/>
        <v>-2</v>
      </c>
      <c r="J18" s="33">
        <f t="shared" si="0"/>
        <v>-2</v>
      </c>
      <c r="K18" s="93">
        <v>43</v>
      </c>
      <c r="L18" s="73">
        <v>43</v>
      </c>
      <c r="M18" s="22">
        <f t="shared" si="1"/>
        <v>-7</v>
      </c>
      <c r="N18" s="34">
        <f t="shared" si="1"/>
        <v>-7</v>
      </c>
      <c r="O18" s="69">
        <f t="shared" si="6"/>
        <v>-0.16279069767441862</v>
      </c>
      <c r="P18" s="35">
        <f t="shared" si="3"/>
        <v>2.8346456692913385E-2</v>
      </c>
      <c r="Q18" s="10"/>
      <c r="R18">
        <v>1</v>
      </c>
      <c r="S18" s="94">
        <f t="shared" si="5"/>
        <v>1</v>
      </c>
      <c r="T18" s="49">
        <f t="shared" si="4"/>
        <v>36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7.874015748031496E-4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>
        <v>1</v>
      </c>
      <c r="L20" s="109">
        <v>1</v>
      </c>
      <c r="M20" s="93">
        <v>0</v>
      </c>
      <c r="N20" s="106">
        <v>0</v>
      </c>
      <c r="O20" s="107">
        <f t="shared" si="6"/>
        <v>0</v>
      </c>
      <c r="P20" s="108">
        <f t="shared" si="3"/>
        <v>7.874015748031496E-4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118</v>
      </c>
      <c r="F21" s="73">
        <v>129</v>
      </c>
      <c r="G21" s="93">
        <v>118</v>
      </c>
      <c r="H21" s="73">
        <v>126</v>
      </c>
      <c r="I21" s="22">
        <f t="shared" si="0"/>
        <v>0</v>
      </c>
      <c r="J21" s="33">
        <f t="shared" si="0"/>
        <v>3</v>
      </c>
      <c r="K21" s="93">
        <v>122</v>
      </c>
      <c r="L21" s="73">
        <v>131</v>
      </c>
      <c r="M21" s="22">
        <f t="shared" ref="M21:N33" si="7">E21-K21</f>
        <v>-4</v>
      </c>
      <c r="N21" s="34">
        <f t="shared" si="7"/>
        <v>-2</v>
      </c>
      <c r="O21" s="69">
        <f t="shared" si="6"/>
        <v>-1.5267175572519083E-2</v>
      </c>
      <c r="P21" s="35">
        <f t="shared" si="3"/>
        <v>0.1015748031496063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4.7244094488188976E-3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2</v>
      </c>
      <c r="H23" s="73">
        <v>5</v>
      </c>
      <c r="I23" s="37">
        <f t="shared" si="0"/>
        <v>-1</v>
      </c>
      <c r="J23" s="33">
        <f t="shared" si="0"/>
        <v>-1</v>
      </c>
      <c r="K23" s="93">
        <v>4</v>
      </c>
      <c r="L23" s="73">
        <v>8</v>
      </c>
      <c r="M23" s="37">
        <f t="shared" si="7"/>
        <v>-3</v>
      </c>
      <c r="N23" s="38">
        <f t="shared" si="7"/>
        <v>-4</v>
      </c>
      <c r="O23" s="70">
        <f t="shared" si="6"/>
        <v>-0.5</v>
      </c>
      <c r="P23" s="39">
        <f t="shared" si="3"/>
        <v>3.1496062992125984E-3</v>
      </c>
      <c r="Q23" s="10"/>
      <c r="R23">
        <v>1</v>
      </c>
      <c r="S23" s="94">
        <f t="shared" si="5"/>
        <v>1</v>
      </c>
      <c r="T23" s="49">
        <f t="shared" si="4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2</v>
      </c>
      <c r="F24" s="73">
        <v>2</v>
      </c>
      <c r="G24" s="22">
        <v>1</v>
      </c>
      <c r="H24" s="73">
        <v>1</v>
      </c>
      <c r="I24" s="37">
        <f t="shared" si="0"/>
        <v>1</v>
      </c>
      <c r="J24" s="40">
        <f t="shared" si="0"/>
        <v>1</v>
      </c>
      <c r="K24" s="22">
        <v>1</v>
      </c>
      <c r="L24" s="73">
        <v>1</v>
      </c>
      <c r="M24" s="37">
        <f t="shared" si="7"/>
        <v>1</v>
      </c>
      <c r="N24" s="38">
        <f t="shared" si="7"/>
        <v>1</v>
      </c>
      <c r="O24" s="70">
        <f t="shared" si="6"/>
        <v>1</v>
      </c>
      <c r="P24" s="39">
        <f t="shared" si="3"/>
        <v>1.5748031496062992E-3</v>
      </c>
      <c r="Q24" s="10"/>
      <c r="R24">
        <v>1</v>
      </c>
      <c r="S24" s="101">
        <f t="shared" si="5"/>
        <v>6</v>
      </c>
      <c r="T24" s="49">
        <f t="shared" si="4"/>
        <v>2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19</v>
      </c>
      <c r="F26" s="73">
        <v>25</v>
      </c>
      <c r="G26" s="93">
        <v>19</v>
      </c>
      <c r="H26" s="73">
        <v>25</v>
      </c>
      <c r="I26" s="22">
        <f t="shared" si="0"/>
        <v>0</v>
      </c>
      <c r="J26" s="33">
        <f t="shared" si="0"/>
        <v>0</v>
      </c>
      <c r="K26" s="93">
        <v>13</v>
      </c>
      <c r="L26" s="73">
        <v>21</v>
      </c>
      <c r="M26" s="22">
        <f t="shared" si="7"/>
        <v>6</v>
      </c>
      <c r="N26" s="34">
        <f t="shared" si="7"/>
        <v>4</v>
      </c>
      <c r="O26" s="69">
        <f t="shared" si="6"/>
        <v>0.19047619047619047</v>
      </c>
      <c r="P26" s="35">
        <f t="shared" si="3"/>
        <v>1.968503937007874E-2</v>
      </c>
      <c r="Q26" s="10"/>
      <c r="R26">
        <v>1</v>
      </c>
      <c r="S26" s="94">
        <f t="shared" si="5"/>
        <v>1</v>
      </c>
      <c r="T26" s="49">
        <f t="shared" si="4"/>
        <v>25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4</v>
      </c>
      <c r="M27" s="22">
        <f t="shared" si="7"/>
        <v>0</v>
      </c>
      <c r="N27" s="34">
        <f t="shared" si="7"/>
        <v>1</v>
      </c>
      <c r="O27" s="69">
        <f t="shared" si="6"/>
        <v>0.25</v>
      </c>
      <c r="P27" s="35">
        <f t="shared" si="3"/>
        <v>3.937007874015748E-3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7.874015748031496E-4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298</v>
      </c>
      <c r="G29" s="93">
        <v>241</v>
      </c>
      <c r="H29" s="73">
        <v>290</v>
      </c>
      <c r="I29" s="22">
        <f t="shared" si="0"/>
        <v>8</v>
      </c>
      <c r="J29" s="33">
        <f t="shared" si="0"/>
        <v>8</v>
      </c>
      <c r="K29" s="93">
        <v>248</v>
      </c>
      <c r="L29" s="73">
        <v>287</v>
      </c>
      <c r="M29" s="22">
        <f t="shared" si="7"/>
        <v>1</v>
      </c>
      <c r="N29" s="34">
        <f t="shared" si="7"/>
        <v>11</v>
      </c>
      <c r="O29" s="69">
        <f t="shared" si="6"/>
        <v>3.8327526132404179E-2</v>
      </c>
      <c r="P29" s="35">
        <f t="shared" si="3"/>
        <v>0.23464566929133859</v>
      </c>
      <c r="Q29" s="10"/>
      <c r="R29">
        <v>1</v>
      </c>
      <c r="S29" s="94">
        <f t="shared" si="5"/>
        <v>1</v>
      </c>
      <c r="T29" s="49">
        <f t="shared" si="4"/>
        <v>298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7.874015748031496E-4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24</v>
      </c>
      <c r="L35" s="73">
        <v>24</v>
      </c>
      <c r="M35" s="22">
        <f t="shared" ref="M35:N54" si="8">E35-K35</f>
        <v>-3</v>
      </c>
      <c r="N35" s="34">
        <f t="shared" si="8"/>
        <v>-3</v>
      </c>
      <c r="O35" s="69">
        <f t="shared" si="6"/>
        <v>-0.125</v>
      </c>
      <c r="P35" s="35">
        <f t="shared" si="3"/>
        <v>1.6535433070866142E-2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5</v>
      </c>
      <c r="F36" s="73">
        <v>5</v>
      </c>
      <c r="G36" s="93">
        <v>5</v>
      </c>
      <c r="H36" s="73">
        <v>5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2</v>
      </c>
      <c r="N36" s="34">
        <f t="shared" si="8"/>
        <v>2</v>
      </c>
      <c r="O36" s="69">
        <f t="shared" si="6"/>
        <v>0.66666666666666663</v>
      </c>
      <c r="P36" s="35">
        <f t="shared" si="3"/>
        <v>3.937007874015748E-3</v>
      </c>
      <c r="Q36" s="10"/>
      <c r="R36">
        <v>1</v>
      </c>
      <c r="S36" s="99">
        <f t="shared" si="5"/>
        <v>2</v>
      </c>
      <c r="T36" s="49">
        <f t="shared" si="4"/>
        <v>5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16</v>
      </c>
      <c r="F37" s="73">
        <v>22</v>
      </c>
      <c r="G37" s="93">
        <v>15</v>
      </c>
      <c r="H37" s="73">
        <v>21</v>
      </c>
      <c r="I37" s="22">
        <f t="shared" ref="I37:J54" si="9">E37-G37</f>
        <v>1</v>
      </c>
      <c r="J37" s="36">
        <f t="shared" si="9"/>
        <v>1</v>
      </c>
      <c r="K37" s="93">
        <v>11</v>
      </c>
      <c r="L37" s="73">
        <v>12</v>
      </c>
      <c r="M37" s="22">
        <f t="shared" si="8"/>
        <v>5</v>
      </c>
      <c r="N37" s="34">
        <f t="shared" si="8"/>
        <v>10</v>
      </c>
      <c r="O37" s="69">
        <f t="shared" si="6"/>
        <v>0.83333333333333337</v>
      </c>
      <c r="P37" s="35">
        <f t="shared" si="3"/>
        <v>1.7322834645669291E-2</v>
      </c>
      <c r="Q37" s="10"/>
      <c r="R37" s="98">
        <v>1</v>
      </c>
      <c r="S37" s="96">
        <f t="shared" si="5"/>
        <v>4</v>
      </c>
      <c r="T37" s="49">
        <f t="shared" si="4"/>
        <v>22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/>
      <c r="L38" s="73"/>
      <c r="M38" s="22">
        <f t="shared" si="8"/>
        <v>1</v>
      </c>
      <c r="N38" s="34">
        <f t="shared" si="8"/>
        <v>1</v>
      </c>
      <c r="O38" s="69">
        <f t="shared" si="6"/>
        <v>0</v>
      </c>
      <c r="P38" s="35">
        <f t="shared" si="3"/>
        <v>7.874015748031496E-4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119</v>
      </c>
      <c r="F41" s="72">
        <v>125</v>
      </c>
      <c r="G41" s="93">
        <v>120</v>
      </c>
      <c r="H41" s="72">
        <v>126</v>
      </c>
      <c r="I41" s="22">
        <f t="shared" si="9"/>
        <v>-1</v>
      </c>
      <c r="J41" s="36">
        <f t="shared" si="9"/>
        <v>-1</v>
      </c>
      <c r="K41" s="93">
        <v>125</v>
      </c>
      <c r="L41" s="72">
        <v>131</v>
      </c>
      <c r="M41" s="22">
        <f t="shared" si="8"/>
        <v>-6</v>
      </c>
      <c r="N41" s="34">
        <f t="shared" si="8"/>
        <v>-6</v>
      </c>
      <c r="O41" s="69">
        <f t="shared" si="6"/>
        <v>-4.5801526717557252E-2</v>
      </c>
      <c r="P41" s="35">
        <f t="shared" si="3"/>
        <v>9.8425196850393706E-2</v>
      </c>
      <c r="Q41" s="10"/>
      <c r="R41">
        <v>1</v>
      </c>
      <c r="S41" s="94">
        <f t="shared" si="5"/>
        <v>1</v>
      </c>
      <c r="T41" s="49">
        <f t="shared" si="4"/>
        <v>125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/>
      <c r="F44" s="73"/>
      <c r="G44" s="93">
        <v>1</v>
      </c>
      <c r="H44" s="73">
        <v>1</v>
      </c>
      <c r="I44" s="22">
        <f t="shared" si="9"/>
        <v>-1</v>
      </c>
      <c r="J44" s="36">
        <f t="shared" si="9"/>
        <v>-1</v>
      </c>
      <c r="K44" s="93">
        <v>1</v>
      </c>
      <c r="L44" s="73">
        <v>1</v>
      </c>
      <c r="M44" s="22">
        <f t="shared" si="8"/>
        <v>-1</v>
      </c>
      <c r="N44" s="34">
        <f t="shared" si="8"/>
        <v>-1</v>
      </c>
      <c r="O44" s="69">
        <f t="shared" si="6"/>
        <v>-1</v>
      </c>
      <c r="P44" s="35">
        <f t="shared" si="3"/>
        <v>0</v>
      </c>
      <c r="Q44" s="10"/>
      <c r="R44">
        <v>1</v>
      </c>
      <c r="S44" s="99">
        <f t="shared" si="5"/>
        <v>2</v>
      </c>
      <c r="T44" s="49">
        <f t="shared" si="4"/>
        <v>0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/>
      <c r="F47" s="72"/>
      <c r="G47" s="93"/>
      <c r="H47" s="72"/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-1</v>
      </c>
      <c r="N47" s="34">
        <f t="shared" si="8"/>
        <v>-1</v>
      </c>
      <c r="O47" s="69">
        <f t="shared" si="6"/>
        <v>-1</v>
      </c>
      <c r="P47" s="35">
        <f t="shared" si="3"/>
        <v>0</v>
      </c>
      <c r="Q47" s="10"/>
      <c r="R47">
        <v>1</v>
      </c>
      <c r="S47" s="99">
        <f t="shared" si="5"/>
        <v>2</v>
      </c>
      <c r="T47" s="49">
        <f t="shared" si="4"/>
        <v>0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8</v>
      </c>
      <c r="G53" s="21">
        <v>5</v>
      </c>
      <c r="H53" s="72">
        <v>7</v>
      </c>
      <c r="I53" s="42">
        <f t="shared" si="9"/>
        <v>1</v>
      </c>
      <c r="J53" s="40">
        <f t="shared" si="9"/>
        <v>1</v>
      </c>
      <c r="K53" s="21">
        <v>6</v>
      </c>
      <c r="L53" s="72">
        <v>6</v>
      </c>
      <c r="M53" s="21">
        <f t="shared" si="8"/>
        <v>0</v>
      </c>
      <c r="N53" s="34">
        <f t="shared" si="8"/>
        <v>2</v>
      </c>
      <c r="O53" s="69">
        <f t="shared" si="6"/>
        <v>0.33333333333333331</v>
      </c>
      <c r="P53" s="35">
        <f t="shared" si="3"/>
        <v>6.2992125984251968E-3</v>
      </c>
      <c r="Q53" s="10"/>
      <c r="R53">
        <v>0</v>
      </c>
      <c r="S53" s="13">
        <f t="shared" si="5"/>
        <v>0</v>
      </c>
      <c r="T53" s="49">
        <f t="shared" si="4"/>
        <v>8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1040</v>
      </c>
      <c r="F54" s="75">
        <f>SUM(F5:F53)</f>
        <v>1270</v>
      </c>
      <c r="G54" s="43">
        <f>SUM(G5:G53)</f>
        <v>1035</v>
      </c>
      <c r="H54" s="75">
        <f>SUM(H5:H53)</f>
        <v>1262</v>
      </c>
      <c r="I54" s="44">
        <f t="shared" si="9"/>
        <v>5</v>
      </c>
      <c r="J54" s="141">
        <f t="shared" si="9"/>
        <v>8</v>
      </c>
      <c r="K54" s="43">
        <f>SUM(K5:K53)</f>
        <v>1069</v>
      </c>
      <c r="L54" s="75">
        <f>SUM(L5:L53)</f>
        <v>1279</v>
      </c>
      <c r="M54" s="44">
        <f t="shared" si="8"/>
        <v>-29</v>
      </c>
      <c r="N54" s="45">
        <f t="shared" si="8"/>
        <v>-9</v>
      </c>
      <c r="O54" s="71">
        <f t="shared" si="6"/>
        <v>-7.0367474589523062E-3</v>
      </c>
      <c r="P54" s="46">
        <f t="shared" si="3"/>
        <v>1</v>
      </c>
      <c r="Q54" s="14"/>
      <c r="R54" s="15">
        <f>SUM(R5:R53)</f>
        <v>33</v>
      </c>
      <c r="T54" s="88">
        <f t="shared" si="4"/>
        <v>1270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A23BF-F603-4D95-A239-9D3719CE7159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111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44287</v>
      </c>
      <c r="F3" s="388"/>
      <c r="G3" s="387">
        <v>44256</v>
      </c>
      <c r="H3" s="388"/>
      <c r="I3" s="345" t="s">
        <v>3</v>
      </c>
      <c r="J3" s="346"/>
      <c r="K3" s="387">
        <v>43922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1.5847860538827259E-3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1020</v>
      </c>
      <c r="X5" s="83">
        <v>6</v>
      </c>
      <c r="Y5" s="83">
        <f>SUM(T7+T14+T15+T30+T32+T33+T36+T42+T44+T45+T47+T50+T51)</f>
        <v>12</v>
      </c>
      <c r="Z5" s="82">
        <v>2</v>
      </c>
      <c r="AA5" s="82">
        <v>2</v>
      </c>
      <c r="AB5" s="83">
        <v>3</v>
      </c>
      <c r="AC5" s="83">
        <f>SUM(T10+T20+T37+T43)</f>
        <v>23</v>
      </c>
      <c r="AD5" s="82">
        <v>6</v>
      </c>
      <c r="AE5" s="84">
        <f>SUM(T5+T8+T27+T28+T38+T39+T46)</f>
        <v>196</v>
      </c>
      <c r="AF5" s="83">
        <v>2</v>
      </c>
      <c r="AG5" s="83">
        <f>$T6+$T24</f>
        <v>4</v>
      </c>
      <c r="AH5" s="57">
        <f>V5+X5+Z5+AB5+AD5+AF5</f>
        <v>33</v>
      </c>
      <c r="AI5" s="58">
        <f>W5+Y5+AA5+AC5+AE5+AG5+T53</f>
        <v>1264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4</v>
      </c>
      <c r="H6" s="74">
        <v>4</v>
      </c>
      <c r="I6" s="21">
        <f t="shared" si="0"/>
        <v>-1</v>
      </c>
      <c r="J6" s="30">
        <f t="shared" si="0"/>
        <v>-1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2.3771790808240888E-3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0.42424242424242425</v>
      </c>
      <c r="W6" s="59">
        <f>W5/AI5</f>
        <v>0.80696202531645567</v>
      </c>
      <c r="X6" s="60">
        <f>X5/AH5</f>
        <v>0.18181818181818182</v>
      </c>
      <c r="Y6" s="60">
        <f>Y5/AI5</f>
        <v>9.4936708860759497E-3</v>
      </c>
      <c r="Z6" s="59">
        <f>Z5/AH5</f>
        <v>6.0606060606060608E-2</v>
      </c>
      <c r="AA6" s="59">
        <f>AA5/AI5</f>
        <v>1.5822784810126582E-3</v>
      </c>
      <c r="AB6" s="60">
        <f>AB5/AH5</f>
        <v>9.0909090909090912E-2</v>
      </c>
      <c r="AC6" s="60">
        <f>AC5/AI5</f>
        <v>1.8196202531645569E-2</v>
      </c>
      <c r="AD6" s="59">
        <f>AD5/AH5</f>
        <v>0.18181818181818182</v>
      </c>
      <c r="AE6" s="59">
        <f>AE5/AI5</f>
        <v>0.1550632911392405</v>
      </c>
      <c r="AF6" s="60">
        <f>AF5/AH5</f>
        <v>6.0606060606060608E-2</v>
      </c>
      <c r="AG6" s="60">
        <f>AG5/AI5</f>
        <v>3.1645569620253164E-3</v>
      </c>
      <c r="AH6" s="61">
        <f>V6+X6+Z6+AB6+AD6+AF6</f>
        <v>1</v>
      </c>
      <c r="AI6" s="62">
        <f>W6+Y6+AA6+AC6+AE6+AG6+0.001</f>
        <v>0.99546202531645578</v>
      </c>
      <c r="AJ6" s="63">
        <f>AJ5/AI5</f>
        <v>0.4026898734177215</v>
      </c>
      <c r="AK6" s="64">
        <f>AK5/AI5</f>
        <v>0.48892405063291139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1.5847860538827259E-3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101</v>
      </c>
      <c r="F8" s="73">
        <v>187</v>
      </c>
      <c r="G8" s="93">
        <v>102</v>
      </c>
      <c r="H8" s="73">
        <v>188</v>
      </c>
      <c r="I8" s="22">
        <f t="shared" si="0"/>
        <v>-1</v>
      </c>
      <c r="J8" s="33">
        <f t="shared" si="0"/>
        <v>-1</v>
      </c>
      <c r="K8" s="93">
        <v>115</v>
      </c>
      <c r="L8" s="73">
        <v>203</v>
      </c>
      <c r="M8" s="22">
        <f t="shared" si="1"/>
        <v>-14</v>
      </c>
      <c r="N8" s="34">
        <f t="shared" si="1"/>
        <v>-16</v>
      </c>
      <c r="O8" s="69">
        <f t="shared" si="2"/>
        <v>-7.8817733990147784E-2</v>
      </c>
      <c r="P8" s="35">
        <f t="shared" si="3"/>
        <v>0.14817749603803487</v>
      </c>
      <c r="Q8" s="10"/>
      <c r="R8">
        <v>1</v>
      </c>
      <c r="S8" s="143">
        <f>D8</f>
        <v>5</v>
      </c>
      <c r="T8" s="49">
        <f t="shared" si="4"/>
        <v>187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9</v>
      </c>
      <c r="L9" s="73">
        <v>18</v>
      </c>
      <c r="M9" s="22">
        <f t="shared" si="1"/>
        <v>2</v>
      </c>
      <c r="N9" s="34">
        <f t="shared" si="1"/>
        <v>3</v>
      </c>
      <c r="O9" s="69">
        <f t="shared" si="2"/>
        <v>0.16666666666666666</v>
      </c>
      <c r="P9" s="35">
        <f t="shared" si="3"/>
        <v>1.664025356576862E-2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7.9239302694136295E-4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1.5847860538827259E-3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177</v>
      </c>
      <c r="F12" s="73">
        <v>219</v>
      </c>
      <c r="G12" s="93">
        <v>174</v>
      </c>
      <c r="H12" s="73">
        <v>218</v>
      </c>
      <c r="I12" s="22">
        <f t="shared" si="0"/>
        <v>3</v>
      </c>
      <c r="J12" s="33">
        <f t="shared" si="0"/>
        <v>1</v>
      </c>
      <c r="K12" s="93">
        <v>172</v>
      </c>
      <c r="L12" s="73">
        <v>214</v>
      </c>
      <c r="M12" s="22">
        <f t="shared" si="1"/>
        <v>5</v>
      </c>
      <c r="N12" s="34">
        <f t="shared" si="1"/>
        <v>5</v>
      </c>
      <c r="O12" s="69">
        <f t="shared" si="2"/>
        <v>2.336448598130841E-2</v>
      </c>
      <c r="P12" s="35">
        <f t="shared" si="3"/>
        <v>0.17353407290015849</v>
      </c>
      <c r="Q12" s="10"/>
      <c r="R12">
        <v>1</v>
      </c>
      <c r="S12" s="94">
        <f t="shared" si="5"/>
        <v>1</v>
      </c>
      <c r="T12" s="49">
        <f t="shared" si="4"/>
        <v>219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130</v>
      </c>
      <c r="F13" s="73">
        <v>133</v>
      </c>
      <c r="G13" s="93">
        <v>134</v>
      </c>
      <c r="H13" s="73">
        <v>138</v>
      </c>
      <c r="I13" s="22">
        <f t="shared" si="0"/>
        <v>-4</v>
      </c>
      <c r="J13" s="33">
        <f t="shared" si="0"/>
        <v>-5</v>
      </c>
      <c r="K13" s="93">
        <v>145</v>
      </c>
      <c r="L13" s="73">
        <v>145</v>
      </c>
      <c r="M13" s="22">
        <f t="shared" si="1"/>
        <v>-15</v>
      </c>
      <c r="N13" s="34">
        <f t="shared" si="1"/>
        <v>-12</v>
      </c>
      <c r="O13" s="69">
        <f>IF(ISERROR(N13/L13),0,N13/L13)</f>
        <v>-8.2758620689655171E-2</v>
      </c>
      <c r="P13" s="35">
        <f t="shared" si="3"/>
        <v>0.10538827258320127</v>
      </c>
      <c r="Q13" s="10"/>
      <c r="R13">
        <v>1</v>
      </c>
      <c r="S13" s="94">
        <f t="shared" si="5"/>
        <v>1</v>
      </c>
      <c r="T13" s="49">
        <f t="shared" si="4"/>
        <v>133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2</v>
      </c>
      <c r="H14" s="73">
        <v>2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1</v>
      </c>
      <c r="P14" s="35">
        <f t="shared" si="3"/>
        <v>1.5847860538827259E-3</v>
      </c>
      <c r="Q14" s="10"/>
      <c r="R14">
        <v>0</v>
      </c>
      <c r="S14" s="100">
        <f t="shared" si="5"/>
        <v>2</v>
      </c>
      <c r="T14" s="49">
        <f t="shared" si="4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7.9239302694136295E-4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7</v>
      </c>
      <c r="G17" s="93">
        <v>7</v>
      </c>
      <c r="H17" s="73">
        <v>7</v>
      </c>
      <c r="I17" s="22">
        <f t="shared" si="0"/>
        <v>0</v>
      </c>
      <c r="J17" s="33">
        <f t="shared" si="0"/>
        <v>0</v>
      </c>
      <c r="K17" s="93">
        <v>4</v>
      </c>
      <c r="L17" s="73">
        <v>4</v>
      </c>
      <c r="M17" s="22">
        <f t="shared" si="1"/>
        <v>3</v>
      </c>
      <c r="N17" s="34">
        <f t="shared" si="1"/>
        <v>3</v>
      </c>
      <c r="O17" s="69">
        <f t="shared" si="6"/>
        <v>0.75</v>
      </c>
      <c r="P17" s="35">
        <f t="shared" si="3"/>
        <v>5.5467511885895406E-3</v>
      </c>
      <c r="Q17" s="10"/>
      <c r="R17">
        <v>1</v>
      </c>
      <c r="S17" s="94">
        <f t="shared" si="5"/>
        <v>1</v>
      </c>
      <c r="T17" s="49">
        <f t="shared" si="4"/>
        <v>7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38</v>
      </c>
      <c r="F18" s="73">
        <v>38</v>
      </c>
      <c r="G18" s="93">
        <v>38</v>
      </c>
      <c r="H18" s="73">
        <v>38</v>
      </c>
      <c r="I18" s="22">
        <f t="shared" si="0"/>
        <v>0</v>
      </c>
      <c r="J18" s="33">
        <f t="shared" si="0"/>
        <v>0</v>
      </c>
      <c r="K18" s="93">
        <v>44</v>
      </c>
      <c r="L18" s="73">
        <v>44</v>
      </c>
      <c r="M18" s="22">
        <f t="shared" si="1"/>
        <v>-6</v>
      </c>
      <c r="N18" s="34">
        <f t="shared" si="1"/>
        <v>-6</v>
      </c>
      <c r="O18" s="69">
        <f t="shared" si="6"/>
        <v>-0.13636363636363635</v>
      </c>
      <c r="P18" s="35">
        <f t="shared" si="3"/>
        <v>3.0110935023771792E-2</v>
      </c>
      <c r="Q18" s="10"/>
      <c r="R18">
        <v>1</v>
      </c>
      <c r="S18" s="94">
        <f t="shared" si="5"/>
        <v>1</v>
      </c>
      <c r="T18" s="49">
        <f t="shared" si="4"/>
        <v>38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7.9239302694136295E-4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7.9239302694136295E-4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118</v>
      </c>
      <c r="F21" s="73">
        <v>126</v>
      </c>
      <c r="G21" s="93">
        <v>124</v>
      </c>
      <c r="H21" s="73">
        <v>133</v>
      </c>
      <c r="I21" s="22">
        <f t="shared" si="0"/>
        <v>-6</v>
      </c>
      <c r="J21" s="33">
        <f t="shared" si="0"/>
        <v>-7</v>
      </c>
      <c r="K21" s="93">
        <v>123</v>
      </c>
      <c r="L21" s="73">
        <v>132</v>
      </c>
      <c r="M21" s="22">
        <f t="shared" ref="M21:N33" si="7">E21-K21</f>
        <v>-5</v>
      </c>
      <c r="N21" s="34">
        <f t="shared" si="7"/>
        <v>-6</v>
      </c>
      <c r="O21" s="69">
        <f t="shared" si="6"/>
        <v>-4.5454545454545456E-2</v>
      </c>
      <c r="P21" s="35">
        <f t="shared" si="3"/>
        <v>9.9841521394611721E-2</v>
      </c>
      <c r="Q21" s="10"/>
      <c r="R21">
        <v>1</v>
      </c>
      <c r="S21" s="94">
        <f t="shared" si="5"/>
        <v>1</v>
      </c>
      <c r="T21" s="49">
        <f t="shared" si="4"/>
        <v>126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4.7543581616481777E-3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2</v>
      </c>
      <c r="F23" s="73">
        <v>5</v>
      </c>
      <c r="G23" s="93">
        <v>1</v>
      </c>
      <c r="H23" s="73">
        <v>4</v>
      </c>
      <c r="I23" s="37">
        <f t="shared" si="0"/>
        <v>1</v>
      </c>
      <c r="J23" s="33">
        <f t="shared" si="0"/>
        <v>1</v>
      </c>
      <c r="K23" s="93">
        <v>5</v>
      </c>
      <c r="L23" s="73">
        <v>8</v>
      </c>
      <c r="M23" s="37">
        <f t="shared" si="7"/>
        <v>-3</v>
      </c>
      <c r="N23" s="38">
        <f t="shared" si="7"/>
        <v>-3</v>
      </c>
      <c r="O23" s="70">
        <f t="shared" si="6"/>
        <v>-0.375</v>
      </c>
      <c r="P23" s="39">
        <f t="shared" si="3"/>
        <v>3.9619651347068147E-3</v>
      </c>
      <c r="Q23" s="10"/>
      <c r="R23">
        <v>1</v>
      </c>
      <c r="S23" s="94">
        <f t="shared" si="5"/>
        <v>1</v>
      </c>
      <c r="T23" s="49">
        <f t="shared" si="4"/>
        <v>5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7.9239302694136295E-4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19</v>
      </c>
      <c r="F26" s="73">
        <v>25</v>
      </c>
      <c r="G26" s="93">
        <v>17</v>
      </c>
      <c r="H26" s="73">
        <v>23</v>
      </c>
      <c r="I26" s="22">
        <f t="shared" si="0"/>
        <v>2</v>
      </c>
      <c r="J26" s="33">
        <f t="shared" si="0"/>
        <v>2</v>
      </c>
      <c r="K26" s="93">
        <v>13</v>
      </c>
      <c r="L26" s="73">
        <v>20</v>
      </c>
      <c r="M26" s="22">
        <f t="shared" si="7"/>
        <v>6</v>
      </c>
      <c r="N26" s="34">
        <f t="shared" si="7"/>
        <v>5</v>
      </c>
      <c r="O26" s="69">
        <f t="shared" si="6"/>
        <v>0.25</v>
      </c>
      <c r="P26" s="35">
        <f t="shared" si="3"/>
        <v>1.9809825673534072E-2</v>
      </c>
      <c r="Q26" s="10"/>
      <c r="R26">
        <v>1</v>
      </c>
      <c r="S26" s="94">
        <f t="shared" si="5"/>
        <v>1</v>
      </c>
      <c r="T26" s="49">
        <f t="shared" si="4"/>
        <v>25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4</v>
      </c>
      <c r="M27" s="22">
        <f t="shared" si="7"/>
        <v>0</v>
      </c>
      <c r="N27" s="34">
        <f t="shared" si="7"/>
        <v>1</v>
      </c>
      <c r="O27" s="69">
        <f t="shared" si="6"/>
        <v>0.25</v>
      </c>
      <c r="P27" s="35">
        <f t="shared" si="3"/>
        <v>3.9619651347068147E-3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7.9239302694136295E-4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241</v>
      </c>
      <c r="F29" s="73">
        <v>290</v>
      </c>
      <c r="G29" s="93">
        <v>247</v>
      </c>
      <c r="H29" s="73">
        <v>295</v>
      </c>
      <c r="I29" s="22">
        <f t="shared" si="0"/>
        <v>-6</v>
      </c>
      <c r="J29" s="33">
        <f t="shared" si="0"/>
        <v>-5</v>
      </c>
      <c r="K29" s="93">
        <v>251</v>
      </c>
      <c r="L29" s="73">
        <v>289</v>
      </c>
      <c r="M29" s="22">
        <f t="shared" si="7"/>
        <v>-10</v>
      </c>
      <c r="N29" s="34">
        <f t="shared" si="7"/>
        <v>1</v>
      </c>
      <c r="O29" s="69">
        <f t="shared" si="6"/>
        <v>3.4602076124567475E-3</v>
      </c>
      <c r="P29" s="35">
        <f t="shared" si="3"/>
        <v>0.22979397781299524</v>
      </c>
      <c r="Q29" s="10"/>
      <c r="R29">
        <v>1</v>
      </c>
      <c r="S29" s="94">
        <f t="shared" si="5"/>
        <v>1</v>
      </c>
      <c r="T29" s="49">
        <f t="shared" si="4"/>
        <v>290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7.9239302694136295E-4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24</v>
      </c>
      <c r="L35" s="73">
        <v>24</v>
      </c>
      <c r="M35" s="22">
        <f t="shared" ref="M35:N54" si="8">E35-K35</f>
        <v>-3</v>
      </c>
      <c r="N35" s="34">
        <f t="shared" si="8"/>
        <v>-3</v>
      </c>
      <c r="O35" s="69">
        <f t="shared" si="6"/>
        <v>-0.125</v>
      </c>
      <c r="P35" s="35">
        <f t="shared" si="3"/>
        <v>1.664025356576862E-2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5</v>
      </c>
      <c r="F36" s="73">
        <v>5</v>
      </c>
      <c r="G36" s="93">
        <v>4</v>
      </c>
      <c r="H36" s="73">
        <v>4</v>
      </c>
      <c r="I36" s="22">
        <f t="shared" si="0"/>
        <v>1</v>
      </c>
      <c r="J36" s="41">
        <f t="shared" si="0"/>
        <v>1</v>
      </c>
      <c r="K36" s="93">
        <v>3</v>
      </c>
      <c r="L36" s="73">
        <v>3</v>
      </c>
      <c r="M36" s="22">
        <f t="shared" si="8"/>
        <v>2</v>
      </c>
      <c r="N36" s="34">
        <f t="shared" si="8"/>
        <v>2</v>
      </c>
      <c r="O36" s="69">
        <f t="shared" si="6"/>
        <v>0.66666666666666663</v>
      </c>
      <c r="P36" s="35">
        <f t="shared" si="3"/>
        <v>3.9619651347068147E-3</v>
      </c>
      <c r="Q36" s="10"/>
      <c r="R36">
        <v>1</v>
      </c>
      <c r="S36" s="99">
        <f t="shared" si="5"/>
        <v>2</v>
      </c>
      <c r="T36" s="49">
        <f t="shared" si="4"/>
        <v>5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15</v>
      </c>
      <c r="F37" s="73">
        <v>21</v>
      </c>
      <c r="G37" s="93">
        <v>14</v>
      </c>
      <c r="H37" s="73">
        <v>20</v>
      </c>
      <c r="I37" s="22">
        <f t="shared" ref="I37:J54" si="9">E37-G37</f>
        <v>1</v>
      </c>
      <c r="J37" s="36">
        <f t="shared" si="9"/>
        <v>1</v>
      </c>
      <c r="K37" s="93">
        <v>11</v>
      </c>
      <c r="L37" s="73">
        <v>12</v>
      </c>
      <c r="M37" s="22">
        <f t="shared" si="8"/>
        <v>4</v>
      </c>
      <c r="N37" s="34">
        <f t="shared" si="8"/>
        <v>9</v>
      </c>
      <c r="O37" s="69">
        <f t="shared" si="6"/>
        <v>0.75</v>
      </c>
      <c r="P37" s="35">
        <f t="shared" si="3"/>
        <v>1.664025356576862E-2</v>
      </c>
      <c r="Q37" s="10"/>
      <c r="R37" s="98">
        <v>1</v>
      </c>
      <c r="S37" s="96">
        <f t="shared" si="5"/>
        <v>4</v>
      </c>
      <c r="T37" s="49">
        <f t="shared" si="4"/>
        <v>21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7.9239302694136295E-4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120</v>
      </c>
      <c r="F41" s="72">
        <v>126</v>
      </c>
      <c r="G41" s="93">
        <v>121</v>
      </c>
      <c r="H41" s="72">
        <v>127</v>
      </c>
      <c r="I41" s="22">
        <f t="shared" si="9"/>
        <v>-1</v>
      </c>
      <c r="J41" s="36">
        <f t="shared" si="9"/>
        <v>-1</v>
      </c>
      <c r="K41" s="93">
        <v>118</v>
      </c>
      <c r="L41" s="72">
        <v>124</v>
      </c>
      <c r="M41" s="22">
        <f t="shared" si="8"/>
        <v>2</v>
      </c>
      <c r="N41" s="34">
        <f t="shared" si="8"/>
        <v>2</v>
      </c>
      <c r="O41" s="69">
        <f t="shared" si="6"/>
        <v>1.6129032258064516E-2</v>
      </c>
      <c r="P41" s="35">
        <f t="shared" si="3"/>
        <v>9.9841521394611721E-2</v>
      </c>
      <c r="Q41" s="10"/>
      <c r="R41">
        <v>1</v>
      </c>
      <c r="S41" s="94">
        <f t="shared" si="5"/>
        <v>1</v>
      </c>
      <c r="T41" s="49">
        <f t="shared" si="4"/>
        <v>126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7.9239302694136295E-4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/>
      <c r="F47" s="72"/>
      <c r="G47" s="93">
        <v>1</v>
      </c>
      <c r="H47" s="72">
        <v>1</v>
      </c>
      <c r="I47" s="22">
        <f t="shared" si="9"/>
        <v>-1</v>
      </c>
      <c r="J47" s="33">
        <f t="shared" si="9"/>
        <v>-1</v>
      </c>
      <c r="K47" s="93">
        <v>1</v>
      </c>
      <c r="L47" s="72">
        <v>1</v>
      </c>
      <c r="M47" s="22">
        <f t="shared" si="8"/>
        <v>-1</v>
      </c>
      <c r="N47" s="34">
        <f t="shared" si="8"/>
        <v>-1</v>
      </c>
      <c r="O47" s="69">
        <f t="shared" si="6"/>
        <v>-1</v>
      </c>
      <c r="P47" s="35">
        <f t="shared" si="3"/>
        <v>0</v>
      </c>
      <c r="Q47" s="10"/>
      <c r="R47">
        <v>1</v>
      </c>
      <c r="S47" s="99">
        <f t="shared" si="5"/>
        <v>2</v>
      </c>
      <c r="T47" s="49">
        <f t="shared" si="4"/>
        <v>0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7</v>
      </c>
      <c r="G53" s="21">
        <v>4</v>
      </c>
      <c r="H53" s="72">
        <v>6</v>
      </c>
      <c r="I53" s="42">
        <f t="shared" si="9"/>
        <v>1</v>
      </c>
      <c r="J53" s="40">
        <f t="shared" si="9"/>
        <v>1</v>
      </c>
      <c r="K53" s="21">
        <v>5</v>
      </c>
      <c r="L53" s="72">
        <v>5</v>
      </c>
      <c r="M53" s="21">
        <f t="shared" si="8"/>
        <v>0</v>
      </c>
      <c r="N53" s="34">
        <f t="shared" si="8"/>
        <v>2</v>
      </c>
      <c r="O53" s="69">
        <f t="shared" si="6"/>
        <v>0.4</v>
      </c>
      <c r="P53" s="35">
        <f t="shared" si="3"/>
        <v>5.5467511885895406E-3</v>
      </c>
      <c r="Q53" s="10"/>
      <c r="R53">
        <v>0</v>
      </c>
      <c r="S53" s="13">
        <f t="shared" si="5"/>
        <v>0</v>
      </c>
      <c r="T53" s="49">
        <f t="shared" si="4"/>
        <v>7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1035</v>
      </c>
      <c r="F54" s="75">
        <f>SUM(F5:F53)</f>
        <v>1262</v>
      </c>
      <c r="G54" s="43">
        <f>SUM(G5:G53)</f>
        <v>1046</v>
      </c>
      <c r="H54" s="75">
        <f>SUM(H5:H53)</f>
        <v>1276</v>
      </c>
      <c r="I54" s="44">
        <f t="shared" si="9"/>
        <v>-11</v>
      </c>
      <c r="J54" s="141">
        <f t="shared" si="9"/>
        <v>-14</v>
      </c>
      <c r="K54" s="43">
        <f>SUM(K5:K53)</f>
        <v>1066</v>
      </c>
      <c r="L54" s="75">
        <f>SUM(L5:L53)</f>
        <v>1274</v>
      </c>
      <c r="M54" s="44">
        <f t="shared" si="8"/>
        <v>-31</v>
      </c>
      <c r="N54" s="45">
        <f t="shared" si="8"/>
        <v>-12</v>
      </c>
      <c r="O54" s="71">
        <f t="shared" si="6"/>
        <v>-9.4191522762951327E-3</v>
      </c>
      <c r="P54" s="46">
        <f t="shared" si="3"/>
        <v>1</v>
      </c>
      <c r="Q54" s="14"/>
      <c r="R54" s="15">
        <f>SUM(R5:R53)</f>
        <v>33</v>
      </c>
      <c r="T54" s="88">
        <f t="shared" si="4"/>
        <v>1262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8059C-FBB0-4105-8559-D0579DF60CF8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110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44256</v>
      </c>
      <c r="F3" s="388"/>
      <c r="G3" s="387">
        <v>44228</v>
      </c>
      <c r="H3" s="388"/>
      <c r="I3" s="345" t="s">
        <v>3</v>
      </c>
      <c r="J3" s="346"/>
      <c r="K3" s="387">
        <v>43891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I36" si="0">E5-G5</f>
        <v>0</v>
      </c>
      <c r="J5" s="26">
        <f t="shared" ref="J5:J36" si="1">F5-H5</f>
        <v>0</v>
      </c>
      <c r="K5" s="125">
        <v>1</v>
      </c>
      <c r="L5" s="76">
        <v>2</v>
      </c>
      <c r="M5" s="27">
        <f t="shared" ref="M5:M19" si="2">E5-K5</f>
        <v>0</v>
      </c>
      <c r="N5" s="28">
        <f t="shared" ref="N5:N19" si="3">F5-L5</f>
        <v>0</v>
      </c>
      <c r="O5" s="67">
        <f t="shared" ref="O5:O12" si="4">IF(ISERROR(N5/L5),0,N5/L5)</f>
        <v>0</v>
      </c>
      <c r="P5" s="29">
        <f t="shared" ref="P5:P36" si="5">F5/$F$54</f>
        <v>1.567398119122257E-3</v>
      </c>
      <c r="Q5" s="9"/>
      <c r="R5">
        <v>1</v>
      </c>
      <c r="S5" s="97">
        <f>D5</f>
        <v>5</v>
      </c>
      <c r="T5" s="49">
        <f t="shared" ref="T5:T36" si="6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1034</v>
      </c>
      <c r="X5" s="83">
        <v>6</v>
      </c>
      <c r="Y5" s="83">
        <f>SUM(T7+T14+T15+T30+T32+T33+T36+T42+T44+T45+T47+T50+T51)</f>
        <v>12</v>
      </c>
      <c r="Z5" s="82">
        <v>2</v>
      </c>
      <c r="AA5" s="82">
        <v>2</v>
      </c>
      <c r="AB5" s="83">
        <v>3</v>
      </c>
      <c r="AC5" s="83">
        <f>SUM(T10+T20+T37+T43)</f>
        <v>22</v>
      </c>
      <c r="AD5" s="82">
        <v>6</v>
      </c>
      <c r="AE5" s="84">
        <f>SUM(T5+T8+T27+T28+T38+T39+T46)</f>
        <v>197</v>
      </c>
      <c r="AF5" s="83">
        <v>2</v>
      </c>
      <c r="AG5" s="83">
        <f>$T6+$T24</f>
        <v>5</v>
      </c>
      <c r="AH5" s="57">
        <f>V5+X5+Z5+AB5+AD5+AF5</f>
        <v>33</v>
      </c>
      <c r="AI5" s="58">
        <f>W5+Y5+AA5+AC5+AE5+AG5+T53</f>
        <v>1278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4</v>
      </c>
      <c r="F6" s="74">
        <v>4</v>
      </c>
      <c r="G6" s="126">
        <v>4</v>
      </c>
      <c r="H6" s="74">
        <v>4</v>
      </c>
      <c r="I6" s="21">
        <f t="shared" si="0"/>
        <v>0</v>
      </c>
      <c r="J6" s="30">
        <f t="shared" si="1"/>
        <v>0</v>
      </c>
      <c r="K6" s="126">
        <v>2</v>
      </c>
      <c r="L6" s="74">
        <v>2</v>
      </c>
      <c r="M6" s="21">
        <f t="shared" si="2"/>
        <v>2</v>
      </c>
      <c r="N6" s="31">
        <f t="shared" si="3"/>
        <v>2</v>
      </c>
      <c r="O6" s="68">
        <f t="shared" si="4"/>
        <v>1</v>
      </c>
      <c r="P6" s="32">
        <f t="shared" si="5"/>
        <v>3.134796238244514E-3</v>
      </c>
      <c r="Q6" s="10"/>
      <c r="R6">
        <v>1</v>
      </c>
      <c r="S6" s="101">
        <f>D6</f>
        <v>6</v>
      </c>
      <c r="T6" s="49">
        <f t="shared" si="6"/>
        <v>4</v>
      </c>
      <c r="U6" s="12" t="s">
        <v>19</v>
      </c>
      <c r="V6" s="59">
        <f>V5/AH5</f>
        <v>0.42424242424242425</v>
      </c>
      <c r="W6" s="59">
        <f>W5/AI5</f>
        <v>0.80907668231611896</v>
      </c>
      <c r="X6" s="60">
        <f>X5/AH5</f>
        <v>0.18181818181818182</v>
      </c>
      <c r="Y6" s="60">
        <f>Y5/AI5</f>
        <v>9.3896713615023476E-3</v>
      </c>
      <c r="Z6" s="59">
        <f>Z5/AH5</f>
        <v>6.0606060606060608E-2</v>
      </c>
      <c r="AA6" s="59">
        <f>AA5/AI5</f>
        <v>1.5649452269170579E-3</v>
      </c>
      <c r="AB6" s="60">
        <f>AB5/AH5</f>
        <v>9.0909090909090912E-2</v>
      </c>
      <c r="AC6" s="60">
        <f>AC5/AI5</f>
        <v>1.7214397496087636E-2</v>
      </c>
      <c r="AD6" s="59">
        <f>AD5/AH5</f>
        <v>0.18181818181818182</v>
      </c>
      <c r="AE6" s="59">
        <f>AE5/AI5</f>
        <v>0.15414710485133021</v>
      </c>
      <c r="AF6" s="60">
        <f>AF5/AH5</f>
        <v>6.0606060606060608E-2</v>
      </c>
      <c r="AG6" s="60">
        <f>AG5/AI5</f>
        <v>3.9123630672926448E-3</v>
      </c>
      <c r="AH6" s="61">
        <f>V6+X6+Z6+AB6+AD6+AF6</f>
        <v>1</v>
      </c>
      <c r="AI6" s="62">
        <f>W6+Y6+AA6+AC6+AE6+AG6+0.001</f>
        <v>0.99630516431924887</v>
      </c>
      <c r="AJ6" s="63">
        <f>AJ5/AI5</f>
        <v>0.39827856025039121</v>
      </c>
      <c r="AK6" s="64">
        <f>AK5/AI5</f>
        <v>0.48356807511737088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1"/>
        <v>0</v>
      </c>
      <c r="K7" s="93">
        <v>2</v>
      </c>
      <c r="L7" s="73">
        <v>2</v>
      </c>
      <c r="M7" s="22">
        <f t="shared" si="2"/>
        <v>0</v>
      </c>
      <c r="N7" s="34">
        <f t="shared" si="3"/>
        <v>0</v>
      </c>
      <c r="O7" s="69">
        <f t="shared" si="4"/>
        <v>0</v>
      </c>
      <c r="P7" s="35">
        <f t="shared" si="5"/>
        <v>1.567398119122257E-3</v>
      </c>
      <c r="Q7" s="10"/>
      <c r="R7">
        <v>0</v>
      </c>
      <c r="S7" s="110">
        <f>D7</f>
        <v>2</v>
      </c>
      <c r="T7" s="49">
        <f t="shared" si="6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188</v>
      </c>
      <c r="G8" s="93">
        <v>102</v>
      </c>
      <c r="H8" s="73">
        <v>188</v>
      </c>
      <c r="I8" s="22">
        <f t="shared" si="0"/>
        <v>0</v>
      </c>
      <c r="J8" s="33">
        <f t="shared" si="1"/>
        <v>0</v>
      </c>
      <c r="K8" s="93">
        <v>115</v>
      </c>
      <c r="L8" s="73">
        <v>202</v>
      </c>
      <c r="M8" s="22">
        <f t="shared" si="2"/>
        <v>-13</v>
      </c>
      <c r="N8" s="34">
        <f t="shared" si="3"/>
        <v>-14</v>
      </c>
      <c r="O8" s="69">
        <f t="shared" si="4"/>
        <v>-6.9306930693069313E-2</v>
      </c>
      <c r="P8" s="35">
        <f t="shared" si="5"/>
        <v>0.14733542319749215</v>
      </c>
      <c r="Q8" s="10"/>
      <c r="R8">
        <v>1</v>
      </c>
      <c r="S8" s="143">
        <f>D8</f>
        <v>5</v>
      </c>
      <c r="T8" s="49">
        <f t="shared" si="6"/>
        <v>188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1"/>
        <v>0</v>
      </c>
      <c r="K9" s="93">
        <v>9</v>
      </c>
      <c r="L9" s="73">
        <v>18</v>
      </c>
      <c r="M9" s="22">
        <f t="shared" si="2"/>
        <v>2</v>
      </c>
      <c r="N9" s="34">
        <f t="shared" si="3"/>
        <v>3</v>
      </c>
      <c r="O9" s="69">
        <f t="shared" si="4"/>
        <v>0.16666666666666666</v>
      </c>
      <c r="P9" s="35">
        <f t="shared" si="5"/>
        <v>1.6457680250783698E-2</v>
      </c>
      <c r="Q9" s="10"/>
      <c r="R9">
        <v>1</v>
      </c>
      <c r="S9" s="94">
        <f t="shared" ref="S9:S53" si="7">D9</f>
        <v>1</v>
      </c>
      <c r="T9" s="49">
        <f t="shared" si="6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1"/>
        <v>0</v>
      </c>
      <c r="K10" s="93">
        <v>1</v>
      </c>
      <c r="L10" s="73">
        <v>1</v>
      </c>
      <c r="M10" s="22">
        <f t="shared" si="2"/>
        <v>0</v>
      </c>
      <c r="N10" s="34">
        <f t="shared" si="3"/>
        <v>0</v>
      </c>
      <c r="O10" s="69">
        <f t="shared" si="4"/>
        <v>0</v>
      </c>
      <c r="P10" s="35">
        <f t="shared" si="5"/>
        <v>7.836990595611285E-4</v>
      </c>
      <c r="Q10" s="10"/>
      <c r="R10" s="98">
        <v>1</v>
      </c>
      <c r="S10" s="96">
        <f t="shared" si="7"/>
        <v>4</v>
      </c>
      <c r="T10" s="49">
        <f t="shared" si="6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1"/>
        <v>0</v>
      </c>
      <c r="K11" s="22">
        <v>1</v>
      </c>
      <c r="L11" s="73">
        <v>2</v>
      </c>
      <c r="M11" s="22">
        <f t="shared" si="2"/>
        <v>0</v>
      </c>
      <c r="N11" s="34">
        <f t="shared" si="3"/>
        <v>0</v>
      </c>
      <c r="O11" s="69">
        <f t="shared" si="4"/>
        <v>0</v>
      </c>
      <c r="P11" s="35">
        <f t="shared" si="5"/>
        <v>1.567398119122257E-3</v>
      </c>
      <c r="Q11" s="10"/>
      <c r="R11">
        <v>1</v>
      </c>
      <c r="S11" s="94">
        <f t="shared" si="7"/>
        <v>1</v>
      </c>
      <c r="T11" s="49">
        <f t="shared" si="6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174</v>
      </c>
      <c r="F12" s="73">
        <v>218</v>
      </c>
      <c r="G12" s="93">
        <v>176</v>
      </c>
      <c r="H12" s="73">
        <v>221</v>
      </c>
      <c r="I12" s="22">
        <f t="shared" si="0"/>
        <v>-2</v>
      </c>
      <c r="J12" s="33">
        <f t="shared" si="1"/>
        <v>-3</v>
      </c>
      <c r="K12" s="93">
        <v>160</v>
      </c>
      <c r="L12" s="73">
        <v>201</v>
      </c>
      <c r="M12" s="22">
        <f t="shared" si="2"/>
        <v>14</v>
      </c>
      <c r="N12" s="34">
        <f t="shared" si="3"/>
        <v>17</v>
      </c>
      <c r="O12" s="69">
        <f t="shared" si="4"/>
        <v>8.45771144278607E-2</v>
      </c>
      <c r="P12" s="35">
        <f t="shared" si="5"/>
        <v>0.17084639498432602</v>
      </c>
      <c r="Q12" s="10"/>
      <c r="R12">
        <v>1</v>
      </c>
      <c r="S12" s="94">
        <f t="shared" si="7"/>
        <v>1</v>
      </c>
      <c r="T12" s="49">
        <f t="shared" si="6"/>
        <v>218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134</v>
      </c>
      <c r="F13" s="73">
        <v>138</v>
      </c>
      <c r="G13" s="93">
        <v>138</v>
      </c>
      <c r="H13" s="73">
        <v>141</v>
      </c>
      <c r="I13" s="22">
        <f t="shared" si="0"/>
        <v>-4</v>
      </c>
      <c r="J13" s="33">
        <f t="shared" si="1"/>
        <v>-3</v>
      </c>
      <c r="K13" s="93">
        <v>131</v>
      </c>
      <c r="L13" s="73">
        <v>131</v>
      </c>
      <c r="M13" s="22">
        <f t="shared" si="2"/>
        <v>3</v>
      </c>
      <c r="N13" s="34">
        <f t="shared" si="3"/>
        <v>7</v>
      </c>
      <c r="O13" s="69">
        <f>IF(ISERROR(N13/L13),0,N13/L13)</f>
        <v>5.3435114503816793E-2</v>
      </c>
      <c r="P13" s="35">
        <f t="shared" si="5"/>
        <v>0.10815047021943573</v>
      </c>
      <c r="Q13" s="10"/>
      <c r="R13">
        <v>1</v>
      </c>
      <c r="S13" s="94">
        <f t="shared" si="7"/>
        <v>1</v>
      </c>
      <c r="T13" s="49">
        <f t="shared" si="6"/>
        <v>138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2</v>
      </c>
      <c r="F14" s="73">
        <v>2</v>
      </c>
      <c r="G14" s="22">
        <v>1</v>
      </c>
      <c r="H14" s="73">
        <v>1</v>
      </c>
      <c r="I14" s="22">
        <f t="shared" si="0"/>
        <v>1</v>
      </c>
      <c r="J14" s="36">
        <f t="shared" si="1"/>
        <v>1</v>
      </c>
      <c r="K14" s="22">
        <v>1</v>
      </c>
      <c r="L14" s="73">
        <v>1</v>
      </c>
      <c r="M14" s="22">
        <f t="shared" si="2"/>
        <v>1</v>
      </c>
      <c r="N14" s="34">
        <f t="shared" si="3"/>
        <v>1</v>
      </c>
      <c r="O14" s="69">
        <f t="shared" ref="O14:O54" si="8">IF(ISERROR(N14/L14),0,N14/L14)</f>
        <v>1</v>
      </c>
      <c r="P14" s="35">
        <f t="shared" si="5"/>
        <v>1.567398119122257E-3</v>
      </c>
      <c r="Q14" s="10"/>
      <c r="R14">
        <v>0</v>
      </c>
      <c r="S14" s="100">
        <f t="shared" si="7"/>
        <v>2</v>
      </c>
      <c r="T14" s="49">
        <f t="shared" si="6"/>
        <v>2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1"/>
        <v>0</v>
      </c>
      <c r="K15" s="22">
        <v>1</v>
      </c>
      <c r="L15" s="73">
        <v>1</v>
      </c>
      <c r="M15" s="22">
        <f t="shared" si="2"/>
        <v>0</v>
      </c>
      <c r="N15" s="34">
        <f t="shared" si="3"/>
        <v>0</v>
      </c>
      <c r="O15" s="69">
        <f t="shared" si="8"/>
        <v>0</v>
      </c>
      <c r="P15" s="35">
        <f t="shared" si="5"/>
        <v>7.836990595611285E-4</v>
      </c>
      <c r="Q15" s="10"/>
      <c r="R15">
        <v>0</v>
      </c>
      <c r="S15" s="100">
        <f t="shared" si="7"/>
        <v>2</v>
      </c>
      <c r="T15" s="49">
        <f t="shared" si="6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1"/>
        <v>0</v>
      </c>
      <c r="K16" s="93"/>
      <c r="L16" s="73"/>
      <c r="M16" s="22">
        <f t="shared" si="2"/>
        <v>0</v>
      </c>
      <c r="N16" s="34">
        <f t="shared" si="3"/>
        <v>0</v>
      </c>
      <c r="O16" s="69">
        <f t="shared" si="8"/>
        <v>0</v>
      </c>
      <c r="P16" s="35">
        <f t="shared" si="5"/>
        <v>0</v>
      </c>
      <c r="Q16" s="10"/>
      <c r="R16">
        <v>1</v>
      </c>
      <c r="S16" s="95">
        <f t="shared" si="7"/>
        <v>3</v>
      </c>
      <c r="T16" s="49">
        <f t="shared" si="6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7</v>
      </c>
      <c r="G17" s="93">
        <v>7</v>
      </c>
      <c r="H17" s="73">
        <v>7</v>
      </c>
      <c r="I17" s="22">
        <f t="shared" si="0"/>
        <v>0</v>
      </c>
      <c r="J17" s="33">
        <f t="shared" si="1"/>
        <v>0</v>
      </c>
      <c r="K17" s="93">
        <v>4</v>
      </c>
      <c r="L17" s="73">
        <v>4</v>
      </c>
      <c r="M17" s="22">
        <f t="shared" si="2"/>
        <v>3</v>
      </c>
      <c r="N17" s="34">
        <f t="shared" si="3"/>
        <v>3</v>
      </c>
      <c r="O17" s="69">
        <f t="shared" si="8"/>
        <v>0.75</v>
      </c>
      <c r="P17" s="35">
        <f t="shared" si="5"/>
        <v>5.4858934169278997E-3</v>
      </c>
      <c r="Q17" s="10"/>
      <c r="R17">
        <v>1</v>
      </c>
      <c r="S17" s="94">
        <f t="shared" si="7"/>
        <v>1</v>
      </c>
      <c r="T17" s="49">
        <f t="shared" si="6"/>
        <v>7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38</v>
      </c>
      <c r="F18" s="73">
        <v>38</v>
      </c>
      <c r="G18" s="93">
        <v>38</v>
      </c>
      <c r="H18" s="73">
        <v>38</v>
      </c>
      <c r="I18" s="22">
        <f t="shared" si="0"/>
        <v>0</v>
      </c>
      <c r="J18" s="33">
        <f t="shared" si="1"/>
        <v>0</v>
      </c>
      <c r="K18" s="93">
        <v>53</v>
      </c>
      <c r="L18" s="73">
        <v>53</v>
      </c>
      <c r="M18" s="22">
        <f t="shared" si="2"/>
        <v>-15</v>
      </c>
      <c r="N18" s="34">
        <f t="shared" si="3"/>
        <v>-15</v>
      </c>
      <c r="O18" s="69">
        <f t="shared" si="8"/>
        <v>-0.28301886792452829</v>
      </c>
      <c r="P18" s="35">
        <f t="shared" si="5"/>
        <v>2.9780564263322883E-2</v>
      </c>
      <c r="Q18" s="10"/>
      <c r="R18">
        <v>1</v>
      </c>
      <c r="S18" s="94">
        <f t="shared" si="7"/>
        <v>1</v>
      </c>
      <c r="T18" s="49">
        <f t="shared" si="6"/>
        <v>38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1"/>
        <v>0</v>
      </c>
      <c r="K19" s="93">
        <v>1</v>
      </c>
      <c r="L19" s="73">
        <v>1</v>
      </c>
      <c r="M19" s="22">
        <f t="shared" si="2"/>
        <v>0</v>
      </c>
      <c r="N19" s="34">
        <f t="shared" si="3"/>
        <v>0</v>
      </c>
      <c r="O19" s="69">
        <f t="shared" si="8"/>
        <v>0</v>
      </c>
      <c r="P19" s="35">
        <f t="shared" si="5"/>
        <v>7.836990595611285E-4</v>
      </c>
      <c r="Q19" s="10"/>
      <c r="R19">
        <v>1</v>
      </c>
      <c r="S19" s="94">
        <f t="shared" si="7"/>
        <v>1</v>
      </c>
      <c r="T19" s="49">
        <f t="shared" si="6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1"/>
        <v>0</v>
      </c>
      <c r="K20" s="93"/>
      <c r="L20" s="109"/>
      <c r="M20" s="93">
        <v>0</v>
      </c>
      <c r="N20" s="106">
        <v>0</v>
      </c>
      <c r="O20" s="107">
        <f t="shared" si="8"/>
        <v>0</v>
      </c>
      <c r="P20" s="108">
        <f t="shared" si="5"/>
        <v>7.836990595611285E-4</v>
      </c>
      <c r="Q20" s="10"/>
      <c r="R20" s="98">
        <v>1</v>
      </c>
      <c r="S20" s="96">
        <f t="shared" si="7"/>
        <v>4</v>
      </c>
      <c r="T20" s="49">
        <f t="shared" si="6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124</v>
      </c>
      <c r="F21" s="73">
        <v>133</v>
      </c>
      <c r="G21" s="93">
        <v>125</v>
      </c>
      <c r="H21" s="73">
        <v>134</v>
      </c>
      <c r="I21" s="22">
        <f t="shared" si="0"/>
        <v>-1</v>
      </c>
      <c r="J21" s="33">
        <f t="shared" si="1"/>
        <v>-1</v>
      </c>
      <c r="K21" s="93">
        <v>126</v>
      </c>
      <c r="L21" s="73">
        <v>135</v>
      </c>
      <c r="M21" s="22">
        <f t="shared" ref="M21:M33" si="9">E21-K21</f>
        <v>-2</v>
      </c>
      <c r="N21" s="34">
        <f t="shared" ref="N21:N33" si="10">F21-L21</f>
        <v>-2</v>
      </c>
      <c r="O21" s="69">
        <f t="shared" si="8"/>
        <v>-1.4814814814814815E-2</v>
      </c>
      <c r="P21" s="35">
        <f t="shared" si="5"/>
        <v>0.1042319749216301</v>
      </c>
      <c r="Q21" s="10"/>
      <c r="R21">
        <v>1</v>
      </c>
      <c r="S21" s="94">
        <f t="shared" si="7"/>
        <v>1</v>
      </c>
      <c r="T21" s="49">
        <f t="shared" si="6"/>
        <v>133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1"/>
        <v>0</v>
      </c>
      <c r="K22" s="93">
        <v>6</v>
      </c>
      <c r="L22" s="73">
        <v>6</v>
      </c>
      <c r="M22" s="22">
        <f t="shared" si="9"/>
        <v>0</v>
      </c>
      <c r="N22" s="34">
        <f t="shared" si="10"/>
        <v>0</v>
      </c>
      <c r="O22" s="69">
        <f t="shared" si="8"/>
        <v>0</v>
      </c>
      <c r="P22" s="35">
        <f t="shared" si="5"/>
        <v>4.7021943573667714E-3</v>
      </c>
      <c r="Q22" s="10"/>
      <c r="R22">
        <v>1</v>
      </c>
      <c r="S22" s="94">
        <f t="shared" si="7"/>
        <v>1</v>
      </c>
      <c r="T22" s="49">
        <f t="shared" si="6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1</v>
      </c>
      <c r="H23" s="73">
        <v>4</v>
      </c>
      <c r="I23" s="37">
        <f t="shared" si="0"/>
        <v>0</v>
      </c>
      <c r="J23" s="33">
        <f t="shared" si="1"/>
        <v>0</v>
      </c>
      <c r="K23" s="93">
        <v>6</v>
      </c>
      <c r="L23" s="73">
        <v>10</v>
      </c>
      <c r="M23" s="37">
        <f t="shared" si="9"/>
        <v>-5</v>
      </c>
      <c r="N23" s="38">
        <f t="shared" si="10"/>
        <v>-6</v>
      </c>
      <c r="O23" s="70">
        <f t="shared" si="8"/>
        <v>-0.6</v>
      </c>
      <c r="P23" s="39">
        <f t="shared" si="5"/>
        <v>3.134796238244514E-3</v>
      </c>
      <c r="Q23" s="10"/>
      <c r="R23">
        <v>1</v>
      </c>
      <c r="S23" s="94">
        <f t="shared" si="7"/>
        <v>1</v>
      </c>
      <c r="T23" s="49">
        <f t="shared" si="6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1"/>
        <v>0</v>
      </c>
      <c r="K24" s="22"/>
      <c r="L24" s="73"/>
      <c r="M24" s="37">
        <f t="shared" si="9"/>
        <v>1</v>
      </c>
      <c r="N24" s="38">
        <f t="shared" si="10"/>
        <v>1</v>
      </c>
      <c r="O24" s="70">
        <f t="shared" si="8"/>
        <v>0</v>
      </c>
      <c r="P24" s="39">
        <f t="shared" si="5"/>
        <v>7.836990595611285E-4</v>
      </c>
      <c r="Q24" s="10"/>
      <c r="R24">
        <v>1</v>
      </c>
      <c r="S24" s="101">
        <f t="shared" si="7"/>
        <v>6</v>
      </c>
      <c r="T24" s="49">
        <f t="shared" si="6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1"/>
        <v>0</v>
      </c>
      <c r="K25" s="22"/>
      <c r="L25" s="73"/>
      <c r="M25" s="22">
        <f t="shared" si="9"/>
        <v>0</v>
      </c>
      <c r="N25" s="34">
        <f t="shared" si="10"/>
        <v>0</v>
      </c>
      <c r="O25" s="69">
        <f t="shared" si="8"/>
        <v>0</v>
      </c>
      <c r="P25" s="35">
        <f t="shared" si="5"/>
        <v>0</v>
      </c>
      <c r="Q25" s="10"/>
      <c r="R25">
        <v>0</v>
      </c>
      <c r="S25" s="115">
        <f t="shared" si="7"/>
        <v>3</v>
      </c>
      <c r="T25" s="49">
        <f t="shared" si="6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17</v>
      </c>
      <c r="F26" s="73">
        <v>23</v>
      </c>
      <c r="G26" s="93">
        <v>19</v>
      </c>
      <c r="H26" s="73">
        <v>25</v>
      </c>
      <c r="I26" s="22">
        <f t="shared" si="0"/>
        <v>-2</v>
      </c>
      <c r="J26" s="33">
        <f t="shared" si="1"/>
        <v>-2</v>
      </c>
      <c r="K26" s="93">
        <v>12</v>
      </c>
      <c r="L26" s="73">
        <v>19</v>
      </c>
      <c r="M26" s="22">
        <f t="shared" si="9"/>
        <v>5</v>
      </c>
      <c r="N26" s="34">
        <f t="shared" si="10"/>
        <v>4</v>
      </c>
      <c r="O26" s="69">
        <f t="shared" si="8"/>
        <v>0.21052631578947367</v>
      </c>
      <c r="P26" s="35">
        <f t="shared" si="5"/>
        <v>1.8025078369905956E-2</v>
      </c>
      <c r="Q26" s="10"/>
      <c r="R26">
        <v>1</v>
      </c>
      <c r="S26" s="94">
        <f t="shared" si="7"/>
        <v>1</v>
      </c>
      <c r="T26" s="49">
        <f t="shared" si="6"/>
        <v>23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1"/>
        <v>0</v>
      </c>
      <c r="K27" s="93">
        <v>1</v>
      </c>
      <c r="L27" s="73">
        <v>5</v>
      </c>
      <c r="M27" s="22">
        <f t="shared" si="9"/>
        <v>0</v>
      </c>
      <c r="N27" s="34">
        <f t="shared" si="10"/>
        <v>0</v>
      </c>
      <c r="O27" s="69">
        <f t="shared" si="8"/>
        <v>0</v>
      </c>
      <c r="P27" s="35">
        <f t="shared" si="5"/>
        <v>3.9184952978056423E-3</v>
      </c>
      <c r="Q27" s="10"/>
      <c r="R27">
        <v>1</v>
      </c>
      <c r="S27" s="97">
        <f t="shared" si="7"/>
        <v>5</v>
      </c>
      <c r="T27" s="49">
        <f t="shared" si="6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1"/>
        <v>0</v>
      </c>
      <c r="K28" s="93">
        <v>2</v>
      </c>
      <c r="L28" s="73">
        <v>2</v>
      </c>
      <c r="M28" s="22">
        <f t="shared" si="9"/>
        <v>-1</v>
      </c>
      <c r="N28" s="34">
        <f t="shared" si="10"/>
        <v>-1</v>
      </c>
      <c r="O28" s="69">
        <f t="shared" si="8"/>
        <v>-0.5</v>
      </c>
      <c r="P28" s="35">
        <f t="shared" si="5"/>
        <v>7.836990595611285E-4</v>
      </c>
      <c r="Q28" s="10"/>
      <c r="R28">
        <v>1</v>
      </c>
      <c r="S28" s="97">
        <f t="shared" si="7"/>
        <v>5</v>
      </c>
      <c r="T28" s="49">
        <f t="shared" si="6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247</v>
      </c>
      <c r="F29" s="73">
        <v>295</v>
      </c>
      <c r="G29" s="93">
        <v>248</v>
      </c>
      <c r="H29" s="73">
        <v>291</v>
      </c>
      <c r="I29" s="22">
        <f t="shared" si="0"/>
        <v>-1</v>
      </c>
      <c r="J29" s="33">
        <f t="shared" si="1"/>
        <v>4</v>
      </c>
      <c r="K29" s="93">
        <v>248</v>
      </c>
      <c r="L29" s="73">
        <v>289</v>
      </c>
      <c r="M29" s="22">
        <f t="shared" si="9"/>
        <v>-1</v>
      </c>
      <c r="N29" s="34">
        <f t="shared" si="10"/>
        <v>6</v>
      </c>
      <c r="O29" s="69">
        <f t="shared" si="8"/>
        <v>2.0761245674740483E-2</v>
      </c>
      <c r="P29" s="35">
        <f t="shared" si="5"/>
        <v>0.23119122257053293</v>
      </c>
      <c r="Q29" s="10"/>
      <c r="R29">
        <v>1</v>
      </c>
      <c r="S29" s="94">
        <f t="shared" si="7"/>
        <v>1</v>
      </c>
      <c r="T29" s="49">
        <f t="shared" si="6"/>
        <v>295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1"/>
        <v>0</v>
      </c>
      <c r="K30" s="22"/>
      <c r="L30" s="73"/>
      <c r="M30" s="22">
        <f t="shared" si="9"/>
        <v>0</v>
      </c>
      <c r="N30" s="34">
        <f t="shared" si="10"/>
        <v>0</v>
      </c>
      <c r="O30" s="69">
        <f t="shared" si="8"/>
        <v>0</v>
      </c>
      <c r="P30" s="35">
        <f t="shared" si="5"/>
        <v>0</v>
      </c>
      <c r="Q30" s="10"/>
      <c r="R30">
        <v>1</v>
      </c>
      <c r="S30" s="99">
        <f t="shared" si="7"/>
        <v>2</v>
      </c>
      <c r="T30" s="49">
        <f t="shared" si="6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1"/>
        <v>0</v>
      </c>
      <c r="K31" s="93"/>
      <c r="L31" s="109"/>
      <c r="M31" s="93">
        <f t="shared" si="9"/>
        <v>0</v>
      </c>
      <c r="N31" s="106">
        <f t="shared" si="10"/>
        <v>0</v>
      </c>
      <c r="O31" s="107">
        <f t="shared" si="8"/>
        <v>0</v>
      </c>
      <c r="P31" s="108">
        <f t="shared" si="5"/>
        <v>0</v>
      </c>
      <c r="Q31" s="10"/>
      <c r="R31">
        <v>1</v>
      </c>
      <c r="S31" s="94">
        <f t="shared" si="7"/>
        <v>1</v>
      </c>
      <c r="T31" s="49">
        <f t="shared" si="6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1"/>
        <v>0</v>
      </c>
      <c r="K32" s="22"/>
      <c r="L32" s="73"/>
      <c r="M32" s="22">
        <f t="shared" si="9"/>
        <v>0</v>
      </c>
      <c r="N32" s="34">
        <f t="shared" si="10"/>
        <v>0</v>
      </c>
      <c r="O32" s="69">
        <f t="shared" si="8"/>
        <v>0</v>
      </c>
      <c r="P32" s="35">
        <f t="shared" si="5"/>
        <v>0</v>
      </c>
      <c r="Q32" s="10"/>
      <c r="R32">
        <v>0</v>
      </c>
      <c r="S32" s="100">
        <f t="shared" si="7"/>
        <v>2</v>
      </c>
      <c r="T32" s="49">
        <f t="shared" si="6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1"/>
        <v>0</v>
      </c>
      <c r="K33" s="22">
        <v>1</v>
      </c>
      <c r="L33" s="73">
        <v>1</v>
      </c>
      <c r="M33" s="22">
        <f t="shared" si="9"/>
        <v>0</v>
      </c>
      <c r="N33" s="34">
        <f t="shared" si="10"/>
        <v>0</v>
      </c>
      <c r="O33" s="69">
        <f t="shared" si="8"/>
        <v>0</v>
      </c>
      <c r="P33" s="35">
        <f t="shared" si="5"/>
        <v>7.836990595611285E-4</v>
      </c>
      <c r="Q33" s="10"/>
      <c r="R33">
        <v>0</v>
      </c>
      <c r="S33" s="100">
        <f t="shared" si="7"/>
        <v>2</v>
      </c>
      <c r="T33" s="49">
        <f t="shared" si="6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1"/>
        <v>0</v>
      </c>
      <c r="K34" s="22"/>
      <c r="L34" s="73"/>
      <c r="M34" s="37">
        <v>0</v>
      </c>
      <c r="N34" s="38">
        <v>0</v>
      </c>
      <c r="O34" s="70">
        <f t="shared" si="8"/>
        <v>0</v>
      </c>
      <c r="P34" s="39">
        <f t="shared" si="5"/>
        <v>0</v>
      </c>
      <c r="Q34" s="10"/>
      <c r="R34">
        <v>0</v>
      </c>
      <c r="S34" s="100">
        <f t="shared" si="7"/>
        <v>1</v>
      </c>
      <c r="T34" s="49">
        <f t="shared" si="6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1"/>
        <v>0</v>
      </c>
      <c r="K35" s="93">
        <v>24</v>
      </c>
      <c r="L35" s="73">
        <v>24</v>
      </c>
      <c r="M35" s="22">
        <f t="shared" ref="M35:M54" si="11">E35-K35</f>
        <v>-3</v>
      </c>
      <c r="N35" s="34">
        <f t="shared" ref="N35:N54" si="12">F35-L35</f>
        <v>-3</v>
      </c>
      <c r="O35" s="69">
        <f t="shared" si="8"/>
        <v>-0.125</v>
      </c>
      <c r="P35" s="35">
        <f t="shared" si="5"/>
        <v>1.6457680250783698E-2</v>
      </c>
      <c r="Q35" s="10"/>
      <c r="R35">
        <v>1</v>
      </c>
      <c r="S35" s="94">
        <f t="shared" si="7"/>
        <v>1</v>
      </c>
      <c r="T35" s="49">
        <f t="shared" si="6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1"/>
        <v>0</v>
      </c>
      <c r="K36" s="93">
        <v>3</v>
      </c>
      <c r="L36" s="73">
        <v>3</v>
      </c>
      <c r="M36" s="22">
        <f t="shared" si="11"/>
        <v>1</v>
      </c>
      <c r="N36" s="34">
        <f t="shared" si="12"/>
        <v>1</v>
      </c>
      <c r="O36" s="69">
        <f t="shared" si="8"/>
        <v>0.33333333333333331</v>
      </c>
      <c r="P36" s="35">
        <f t="shared" si="5"/>
        <v>3.134796238244514E-3</v>
      </c>
      <c r="Q36" s="10"/>
      <c r="R36">
        <v>1</v>
      </c>
      <c r="S36" s="99">
        <f t="shared" si="7"/>
        <v>2</v>
      </c>
      <c r="T36" s="49">
        <f t="shared" si="6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14</v>
      </c>
      <c r="F37" s="73">
        <v>20</v>
      </c>
      <c r="G37" s="93">
        <v>14</v>
      </c>
      <c r="H37" s="73">
        <v>20</v>
      </c>
      <c r="I37" s="22">
        <f t="shared" ref="I37:I54" si="13">E37-G37</f>
        <v>0</v>
      </c>
      <c r="J37" s="36">
        <f t="shared" ref="J37:J54" si="14">F37-H37</f>
        <v>0</v>
      </c>
      <c r="K37" s="93">
        <v>11</v>
      </c>
      <c r="L37" s="73">
        <v>12</v>
      </c>
      <c r="M37" s="22">
        <f t="shared" si="11"/>
        <v>3</v>
      </c>
      <c r="N37" s="34">
        <f t="shared" si="12"/>
        <v>8</v>
      </c>
      <c r="O37" s="69">
        <f t="shared" si="8"/>
        <v>0.66666666666666663</v>
      </c>
      <c r="P37" s="35">
        <f t="shared" ref="P37:P54" si="15">F37/$F$54</f>
        <v>1.5673981191222569E-2</v>
      </c>
      <c r="Q37" s="10"/>
      <c r="R37" s="98">
        <v>1</v>
      </c>
      <c r="S37" s="96">
        <f t="shared" si="7"/>
        <v>4</v>
      </c>
      <c r="T37" s="49">
        <f t="shared" ref="T37:T54" si="16">F37</f>
        <v>20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13"/>
        <v>0</v>
      </c>
      <c r="J38" s="36">
        <f t="shared" si="14"/>
        <v>0</v>
      </c>
      <c r="K38" s="93">
        <v>1</v>
      </c>
      <c r="L38" s="73">
        <v>1</v>
      </c>
      <c r="M38" s="22">
        <f t="shared" si="11"/>
        <v>0</v>
      </c>
      <c r="N38" s="34">
        <f t="shared" si="12"/>
        <v>0</v>
      </c>
      <c r="O38" s="69">
        <f t="shared" si="8"/>
        <v>0</v>
      </c>
      <c r="P38" s="35">
        <f t="shared" si="15"/>
        <v>7.836990595611285E-4</v>
      </c>
      <c r="Q38" s="10"/>
      <c r="R38" s="98">
        <v>1</v>
      </c>
      <c r="S38" s="97">
        <f t="shared" si="7"/>
        <v>5</v>
      </c>
      <c r="T38" s="49">
        <f t="shared" si="16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13"/>
        <v>0</v>
      </c>
      <c r="J39" s="36">
        <f t="shared" si="14"/>
        <v>0</v>
      </c>
      <c r="K39" s="93"/>
      <c r="L39" s="73"/>
      <c r="M39" s="22">
        <f t="shared" si="11"/>
        <v>0</v>
      </c>
      <c r="N39" s="34">
        <f t="shared" si="12"/>
        <v>0</v>
      </c>
      <c r="O39" s="69">
        <f t="shared" si="8"/>
        <v>0</v>
      </c>
      <c r="P39" s="35">
        <f t="shared" si="15"/>
        <v>0</v>
      </c>
      <c r="Q39" s="10"/>
      <c r="R39">
        <v>1</v>
      </c>
      <c r="S39" s="97">
        <f t="shared" si="7"/>
        <v>5</v>
      </c>
      <c r="T39" s="49">
        <f t="shared" si="16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13"/>
        <v>0</v>
      </c>
      <c r="J40" s="36">
        <f t="shared" si="14"/>
        <v>0</v>
      </c>
      <c r="K40" s="22"/>
      <c r="L40" s="73"/>
      <c r="M40" s="22">
        <f t="shared" si="11"/>
        <v>0</v>
      </c>
      <c r="N40" s="34">
        <f t="shared" si="12"/>
        <v>0</v>
      </c>
      <c r="O40" s="69">
        <f t="shared" si="8"/>
        <v>0</v>
      </c>
      <c r="P40" s="35">
        <f t="shared" si="15"/>
        <v>0</v>
      </c>
      <c r="Q40" s="10"/>
      <c r="R40">
        <v>0</v>
      </c>
      <c r="S40" s="100">
        <f t="shared" si="7"/>
        <v>1</v>
      </c>
      <c r="T40" s="49">
        <f t="shared" si="16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121</v>
      </c>
      <c r="F41" s="72">
        <v>127</v>
      </c>
      <c r="G41" s="93">
        <v>124</v>
      </c>
      <c r="H41" s="72">
        <v>130</v>
      </c>
      <c r="I41" s="22">
        <f t="shared" si="13"/>
        <v>-3</v>
      </c>
      <c r="J41" s="36">
        <f t="shared" si="14"/>
        <v>-3</v>
      </c>
      <c r="K41" s="93">
        <v>116</v>
      </c>
      <c r="L41" s="72">
        <v>122</v>
      </c>
      <c r="M41" s="22">
        <f t="shared" si="11"/>
        <v>5</v>
      </c>
      <c r="N41" s="34">
        <f t="shared" si="12"/>
        <v>5</v>
      </c>
      <c r="O41" s="69">
        <f t="shared" si="8"/>
        <v>4.0983606557377046E-2</v>
      </c>
      <c r="P41" s="35">
        <f t="shared" si="15"/>
        <v>9.9529780564263329E-2</v>
      </c>
      <c r="Q41" s="10"/>
      <c r="R41">
        <v>1</v>
      </c>
      <c r="S41" s="94">
        <f t="shared" si="7"/>
        <v>1</v>
      </c>
      <c r="T41" s="49">
        <f t="shared" si="16"/>
        <v>127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13"/>
        <v>0</v>
      </c>
      <c r="J42" s="36">
        <f t="shared" si="14"/>
        <v>0</v>
      </c>
      <c r="K42" s="22"/>
      <c r="L42" s="73"/>
      <c r="M42" s="22">
        <f t="shared" si="11"/>
        <v>0</v>
      </c>
      <c r="N42" s="34">
        <f t="shared" si="12"/>
        <v>0</v>
      </c>
      <c r="O42" s="69">
        <f t="shared" si="8"/>
        <v>0</v>
      </c>
      <c r="P42" s="35">
        <f t="shared" si="15"/>
        <v>0</v>
      </c>
      <c r="Q42" s="10"/>
      <c r="R42">
        <v>0</v>
      </c>
      <c r="S42" s="100">
        <f t="shared" si="7"/>
        <v>2</v>
      </c>
      <c r="T42" s="49">
        <f t="shared" si="16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13"/>
        <v>0</v>
      </c>
      <c r="J43" s="36">
        <f t="shared" si="14"/>
        <v>0</v>
      </c>
      <c r="K43" s="22"/>
      <c r="L43" s="72"/>
      <c r="M43" s="22">
        <f t="shared" si="11"/>
        <v>0</v>
      </c>
      <c r="N43" s="34">
        <f t="shared" si="12"/>
        <v>0</v>
      </c>
      <c r="O43" s="69">
        <f t="shared" si="8"/>
        <v>0</v>
      </c>
      <c r="P43" s="35">
        <f t="shared" si="15"/>
        <v>0</v>
      </c>
      <c r="Q43" s="10"/>
      <c r="R43" s="98">
        <v>0</v>
      </c>
      <c r="S43" s="100">
        <f t="shared" si="7"/>
        <v>4</v>
      </c>
      <c r="T43" s="49">
        <f t="shared" si="16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13"/>
        <v>0</v>
      </c>
      <c r="J44" s="36">
        <f t="shared" si="14"/>
        <v>0</v>
      </c>
      <c r="K44" s="93">
        <v>1</v>
      </c>
      <c r="L44" s="73">
        <v>1</v>
      </c>
      <c r="M44" s="22">
        <f t="shared" si="11"/>
        <v>0</v>
      </c>
      <c r="N44" s="34">
        <f t="shared" si="12"/>
        <v>0</v>
      </c>
      <c r="O44" s="69">
        <f t="shared" si="8"/>
        <v>0</v>
      </c>
      <c r="P44" s="35">
        <f t="shared" si="15"/>
        <v>7.836990595611285E-4</v>
      </c>
      <c r="Q44" s="10"/>
      <c r="R44">
        <v>1</v>
      </c>
      <c r="S44" s="99">
        <f t="shared" si="7"/>
        <v>2</v>
      </c>
      <c r="T44" s="49">
        <f t="shared" si="16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13"/>
        <v>0</v>
      </c>
      <c r="J45" s="36">
        <f t="shared" si="14"/>
        <v>0</v>
      </c>
      <c r="K45" s="93"/>
      <c r="L45" s="73"/>
      <c r="M45" s="22">
        <f t="shared" si="11"/>
        <v>0</v>
      </c>
      <c r="N45" s="34">
        <f t="shared" si="12"/>
        <v>0</v>
      </c>
      <c r="O45" s="69">
        <f t="shared" si="8"/>
        <v>0</v>
      </c>
      <c r="P45" s="35">
        <f t="shared" si="15"/>
        <v>0</v>
      </c>
      <c r="Q45" s="10"/>
      <c r="R45">
        <v>1</v>
      </c>
      <c r="S45" s="99">
        <f t="shared" si="7"/>
        <v>2</v>
      </c>
      <c r="T45" s="49">
        <f t="shared" si="16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13"/>
        <v>0</v>
      </c>
      <c r="J46" s="36">
        <f t="shared" si="14"/>
        <v>0</v>
      </c>
      <c r="K46" s="22"/>
      <c r="L46" s="73"/>
      <c r="M46" s="22">
        <f t="shared" si="11"/>
        <v>0</v>
      </c>
      <c r="N46" s="34">
        <f t="shared" si="12"/>
        <v>0</v>
      </c>
      <c r="O46" s="69">
        <f t="shared" si="8"/>
        <v>0</v>
      </c>
      <c r="P46" s="35">
        <f t="shared" si="15"/>
        <v>0</v>
      </c>
      <c r="Q46" s="10"/>
      <c r="R46">
        <v>0</v>
      </c>
      <c r="S46" s="100">
        <f t="shared" si="7"/>
        <v>5</v>
      </c>
      <c r="T46" s="49">
        <f t="shared" si="16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13"/>
        <v>0</v>
      </c>
      <c r="J47" s="33">
        <f t="shared" si="14"/>
        <v>0</v>
      </c>
      <c r="K47" s="93">
        <v>1</v>
      </c>
      <c r="L47" s="72">
        <v>1</v>
      </c>
      <c r="M47" s="22">
        <f t="shared" si="11"/>
        <v>0</v>
      </c>
      <c r="N47" s="34">
        <f t="shared" si="12"/>
        <v>0</v>
      </c>
      <c r="O47" s="69">
        <f t="shared" si="8"/>
        <v>0</v>
      </c>
      <c r="P47" s="35">
        <f t="shared" si="15"/>
        <v>7.836990595611285E-4</v>
      </c>
      <c r="Q47" s="10"/>
      <c r="R47">
        <v>1</v>
      </c>
      <c r="S47" s="99">
        <f t="shared" si="7"/>
        <v>2</v>
      </c>
      <c r="T47" s="49">
        <f t="shared" si="16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13"/>
        <v>0</v>
      </c>
      <c r="J48" s="33">
        <f t="shared" si="14"/>
        <v>0</v>
      </c>
      <c r="K48" s="22"/>
      <c r="L48" s="72"/>
      <c r="M48" s="22">
        <f t="shared" si="11"/>
        <v>0</v>
      </c>
      <c r="N48" s="34">
        <f t="shared" si="12"/>
        <v>0</v>
      </c>
      <c r="O48" s="69">
        <f t="shared" si="8"/>
        <v>0</v>
      </c>
      <c r="P48" s="35">
        <f t="shared" si="15"/>
        <v>0</v>
      </c>
      <c r="Q48" s="10"/>
      <c r="R48">
        <v>0</v>
      </c>
      <c r="S48" s="100">
        <f t="shared" si="7"/>
        <v>1</v>
      </c>
      <c r="T48" s="49">
        <f t="shared" si="16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13"/>
        <v>0</v>
      </c>
      <c r="J49" s="33">
        <f t="shared" si="14"/>
        <v>0</v>
      </c>
      <c r="K49" s="22">
        <v>1</v>
      </c>
      <c r="L49" s="72">
        <v>1</v>
      </c>
      <c r="M49" s="22">
        <f t="shared" si="11"/>
        <v>-1</v>
      </c>
      <c r="N49" s="34">
        <f t="shared" si="12"/>
        <v>-1</v>
      </c>
      <c r="O49" s="69">
        <f t="shared" si="8"/>
        <v>-1</v>
      </c>
      <c r="P49" s="35">
        <f t="shared" si="15"/>
        <v>0</v>
      </c>
      <c r="Q49" s="10"/>
      <c r="R49">
        <v>1</v>
      </c>
      <c r="S49" s="115">
        <f t="shared" si="7"/>
        <v>3</v>
      </c>
      <c r="T49" s="49">
        <f t="shared" si="16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13"/>
        <v>0</v>
      </c>
      <c r="J50" s="33">
        <f t="shared" si="14"/>
        <v>0</v>
      </c>
      <c r="K50" s="22"/>
      <c r="L50" s="72"/>
      <c r="M50" s="22">
        <f t="shared" si="11"/>
        <v>0</v>
      </c>
      <c r="N50" s="34">
        <f t="shared" si="12"/>
        <v>0</v>
      </c>
      <c r="O50" s="69">
        <f t="shared" si="8"/>
        <v>0</v>
      </c>
      <c r="P50" s="35">
        <f t="shared" si="15"/>
        <v>0</v>
      </c>
      <c r="Q50" s="10"/>
      <c r="R50">
        <v>0</v>
      </c>
      <c r="S50" s="100">
        <f t="shared" si="7"/>
        <v>2</v>
      </c>
      <c r="T50" s="49">
        <f t="shared" si="16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13"/>
        <v>0</v>
      </c>
      <c r="J51" s="30">
        <f t="shared" si="14"/>
        <v>0</v>
      </c>
      <c r="K51" s="22"/>
      <c r="L51" s="72"/>
      <c r="M51" s="22">
        <f t="shared" si="11"/>
        <v>0</v>
      </c>
      <c r="N51" s="34">
        <f t="shared" si="12"/>
        <v>0</v>
      </c>
      <c r="O51" s="69">
        <f t="shared" si="8"/>
        <v>0</v>
      </c>
      <c r="P51" s="35">
        <f t="shared" si="15"/>
        <v>0</v>
      </c>
      <c r="Q51" s="10"/>
      <c r="R51">
        <v>0</v>
      </c>
      <c r="S51" s="99">
        <f t="shared" si="7"/>
        <v>2</v>
      </c>
      <c r="T51" s="49">
        <f t="shared" si="16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13"/>
        <v>0</v>
      </c>
      <c r="J52" s="33">
        <f t="shared" si="14"/>
        <v>0</v>
      </c>
      <c r="K52" s="22"/>
      <c r="L52" s="73"/>
      <c r="M52" s="21">
        <f t="shared" si="11"/>
        <v>0</v>
      </c>
      <c r="N52" s="34">
        <f t="shared" si="12"/>
        <v>0</v>
      </c>
      <c r="O52" s="69">
        <f t="shared" si="8"/>
        <v>0</v>
      </c>
      <c r="P52" s="35">
        <f t="shared" si="15"/>
        <v>0</v>
      </c>
      <c r="Q52" s="10"/>
      <c r="R52">
        <v>0</v>
      </c>
      <c r="S52" s="100">
        <f t="shared" si="7"/>
        <v>1</v>
      </c>
      <c r="T52" s="49">
        <f t="shared" si="16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4</v>
      </c>
      <c r="F53" s="72">
        <v>6</v>
      </c>
      <c r="G53" s="21">
        <v>4</v>
      </c>
      <c r="H53" s="72">
        <v>6</v>
      </c>
      <c r="I53" s="42">
        <f t="shared" si="13"/>
        <v>0</v>
      </c>
      <c r="J53" s="40">
        <f t="shared" si="14"/>
        <v>0</v>
      </c>
      <c r="K53" s="21">
        <v>5</v>
      </c>
      <c r="L53" s="72">
        <v>5</v>
      </c>
      <c r="M53" s="21">
        <f t="shared" si="11"/>
        <v>-1</v>
      </c>
      <c r="N53" s="34">
        <f t="shared" si="12"/>
        <v>1</v>
      </c>
      <c r="O53" s="69">
        <f t="shared" si="8"/>
        <v>0.2</v>
      </c>
      <c r="P53" s="35">
        <f t="shared" si="15"/>
        <v>4.7021943573667714E-3</v>
      </c>
      <c r="Q53" s="10"/>
      <c r="R53">
        <v>0</v>
      </c>
      <c r="S53" s="13">
        <f t="shared" si="7"/>
        <v>0</v>
      </c>
      <c r="T53" s="49">
        <f t="shared" si="16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1046</v>
      </c>
      <c r="F54" s="75">
        <f>SUM(F5:F53)</f>
        <v>1276</v>
      </c>
      <c r="G54" s="43">
        <f>SUM(G5:G53)</f>
        <v>1058</v>
      </c>
      <c r="H54" s="75">
        <f>SUM(H5:H53)</f>
        <v>1283</v>
      </c>
      <c r="I54" s="44">
        <f t="shared" si="13"/>
        <v>-12</v>
      </c>
      <c r="J54" s="141">
        <f t="shared" si="14"/>
        <v>-7</v>
      </c>
      <c r="K54" s="43">
        <f>SUM(K5:K53)</f>
        <v>1047</v>
      </c>
      <c r="L54" s="75">
        <f>SUM(L5:L53)</f>
        <v>1258</v>
      </c>
      <c r="M54" s="44">
        <f t="shared" si="11"/>
        <v>-1</v>
      </c>
      <c r="N54" s="45">
        <f t="shared" si="12"/>
        <v>18</v>
      </c>
      <c r="O54" s="71">
        <f t="shared" si="8"/>
        <v>1.4308426073131956E-2</v>
      </c>
      <c r="P54" s="46">
        <f t="shared" si="15"/>
        <v>1</v>
      </c>
      <c r="Q54" s="14"/>
      <c r="R54" s="15">
        <f>SUM(R5:R53)</f>
        <v>33</v>
      </c>
      <c r="T54" s="88">
        <f t="shared" si="16"/>
        <v>1276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AD2A1-F254-49B9-BAD2-90BF86364B44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109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44228</v>
      </c>
      <c r="F3" s="388"/>
      <c r="G3" s="387">
        <v>44197</v>
      </c>
      <c r="H3" s="388"/>
      <c r="I3" s="345" t="s">
        <v>3</v>
      </c>
      <c r="J3" s="346"/>
      <c r="K3" s="387">
        <v>43862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1.558846453624318E-3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1042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22</v>
      </c>
      <c r="AD5" s="82">
        <v>6</v>
      </c>
      <c r="AE5" s="84">
        <f>SUM(T5+T8+T27+T28+T38+T39+T46)</f>
        <v>197</v>
      </c>
      <c r="AF5" s="83">
        <v>2</v>
      </c>
      <c r="AG5" s="83">
        <f>$T6+$T24</f>
        <v>5</v>
      </c>
      <c r="AH5" s="57">
        <f>V5+X5+Z5+AB5+AD5+AF5</f>
        <v>33</v>
      </c>
      <c r="AI5" s="58">
        <f>W5+Y5+AA5+AC5+AE5+AG5+T53</f>
        <v>1285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4</v>
      </c>
      <c r="F6" s="74">
        <v>4</v>
      </c>
      <c r="G6" s="126">
        <v>4</v>
      </c>
      <c r="H6" s="74">
        <v>4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2</v>
      </c>
      <c r="N6" s="31">
        <f t="shared" si="1"/>
        <v>2</v>
      </c>
      <c r="O6" s="68">
        <f t="shared" si="2"/>
        <v>1</v>
      </c>
      <c r="P6" s="32">
        <f t="shared" si="3"/>
        <v>3.1176929072486361E-3</v>
      </c>
      <c r="Q6" s="10"/>
      <c r="R6">
        <v>1</v>
      </c>
      <c r="S6" s="101">
        <f>D6</f>
        <v>6</v>
      </c>
      <c r="T6" s="49">
        <f t="shared" si="4"/>
        <v>4</v>
      </c>
      <c r="U6" s="12" t="s">
        <v>19</v>
      </c>
      <c r="V6" s="59">
        <f>V5/AH5</f>
        <v>0.42424242424242425</v>
      </c>
      <c r="W6" s="59">
        <f>W5/AI5</f>
        <v>0.81089494163424125</v>
      </c>
      <c r="X6" s="60">
        <f>X5/AH5</f>
        <v>0.18181818181818182</v>
      </c>
      <c r="Y6" s="60">
        <f>Y5/AI5</f>
        <v>8.5603112840466934E-3</v>
      </c>
      <c r="Z6" s="59">
        <f>Z5/AH5</f>
        <v>6.0606060606060608E-2</v>
      </c>
      <c r="AA6" s="59">
        <f>AA5/AI5</f>
        <v>1.5564202334630351E-3</v>
      </c>
      <c r="AB6" s="60">
        <f>AB5/AH5</f>
        <v>9.0909090909090912E-2</v>
      </c>
      <c r="AC6" s="60">
        <f>AC5/AI5</f>
        <v>1.7120622568093387E-2</v>
      </c>
      <c r="AD6" s="59">
        <f>AD5/AH5</f>
        <v>0.18181818181818182</v>
      </c>
      <c r="AE6" s="59">
        <f>AE5/AI5</f>
        <v>0.15330739299610896</v>
      </c>
      <c r="AF6" s="60">
        <f>AF5/AH5</f>
        <v>6.0606060606060608E-2</v>
      </c>
      <c r="AG6" s="60">
        <f>AG5/AI5</f>
        <v>3.8910505836575876E-3</v>
      </c>
      <c r="AH6" s="61">
        <f>V6+X6+Z6+AB6+AD6+AF6</f>
        <v>1</v>
      </c>
      <c r="AI6" s="62">
        <f>W6+Y6+AA6+AC6+AE6+AG6+0.001</f>
        <v>0.99633073929961091</v>
      </c>
      <c r="AJ6" s="63">
        <f>AJ5/AI5</f>
        <v>0.39610894941634239</v>
      </c>
      <c r="AK6" s="64">
        <f>AK5/AI5</f>
        <v>0.48093385214007783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1.558846453624318E-3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102</v>
      </c>
      <c r="F8" s="73">
        <v>188</v>
      </c>
      <c r="G8" s="93">
        <v>103</v>
      </c>
      <c r="H8" s="73">
        <v>189</v>
      </c>
      <c r="I8" s="22">
        <f t="shared" si="0"/>
        <v>-1</v>
      </c>
      <c r="J8" s="33">
        <f t="shared" si="0"/>
        <v>-1</v>
      </c>
      <c r="K8" s="93">
        <v>113</v>
      </c>
      <c r="L8" s="73">
        <v>201</v>
      </c>
      <c r="M8" s="22">
        <f t="shared" si="1"/>
        <v>-11</v>
      </c>
      <c r="N8" s="34">
        <f t="shared" si="1"/>
        <v>-13</v>
      </c>
      <c r="O8" s="69">
        <f t="shared" si="2"/>
        <v>-6.4676616915422883E-2</v>
      </c>
      <c r="P8" s="35">
        <f t="shared" si="3"/>
        <v>0.1465315666406859</v>
      </c>
      <c r="Q8" s="10"/>
      <c r="R8">
        <v>1</v>
      </c>
      <c r="S8" s="143">
        <f>D8</f>
        <v>5</v>
      </c>
      <c r="T8" s="49">
        <f t="shared" si="4"/>
        <v>188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9</v>
      </c>
      <c r="L9" s="73">
        <v>18</v>
      </c>
      <c r="M9" s="22">
        <f t="shared" si="1"/>
        <v>2</v>
      </c>
      <c r="N9" s="34">
        <f t="shared" si="1"/>
        <v>3</v>
      </c>
      <c r="O9" s="69">
        <f t="shared" si="2"/>
        <v>0.16666666666666666</v>
      </c>
      <c r="P9" s="35">
        <f t="shared" si="3"/>
        <v>1.6367887763055339E-2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7.7942322681215901E-4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1.558846453624318E-3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176</v>
      </c>
      <c r="F12" s="73">
        <v>221</v>
      </c>
      <c r="G12" s="93">
        <v>176</v>
      </c>
      <c r="H12" s="73">
        <v>222</v>
      </c>
      <c r="I12" s="22">
        <f t="shared" si="0"/>
        <v>0</v>
      </c>
      <c r="J12" s="33">
        <f t="shared" si="0"/>
        <v>-1</v>
      </c>
      <c r="K12" s="93">
        <v>160</v>
      </c>
      <c r="L12" s="73">
        <v>202</v>
      </c>
      <c r="M12" s="22">
        <f t="shared" si="1"/>
        <v>16</v>
      </c>
      <c r="N12" s="34">
        <f t="shared" si="1"/>
        <v>19</v>
      </c>
      <c r="O12" s="69">
        <f t="shared" si="2"/>
        <v>9.405940594059406E-2</v>
      </c>
      <c r="P12" s="35">
        <f t="shared" si="3"/>
        <v>0.17225253312548713</v>
      </c>
      <c r="Q12" s="10"/>
      <c r="R12">
        <v>1</v>
      </c>
      <c r="S12" s="94">
        <f t="shared" si="5"/>
        <v>1</v>
      </c>
      <c r="T12" s="49">
        <f t="shared" si="4"/>
        <v>221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138</v>
      </c>
      <c r="F13" s="73">
        <v>141</v>
      </c>
      <c r="G13" s="93">
        <v>140</v>
      </c>
      <c r="H13" s="73">
        <v>142</v>
      </c>
      <c r="I13" s="22">
        <f t="shared" si="0"/>
        <v>-2</v>
      </c>
      <c r="J13" s="33">
        <f t="shared" si="0"/>
        <v>-1</v>
      </c>
      <c r="K13" s="93">
        <v>129</v>
      </c>
      <c r="L13" s="73">
        <v>129</v>
      </c>
      <c r="M13" s="22">
        <f t="shared" si="1"/>
        <v>9</v>
      </c>
      <c r="N13" s="34">
        <f t="shared" si="1"/>
        <v>12</v>
      </c>
      <c r="O13" s="69">
        <f>IF(ISERROR(N13/L13),0,N13/L13)</f>
        <v>9.3023255813953487E-2</v>
      </c>
      <c r="P13" s="35">
        <f t="shared" si="3"/>
        <v>0.10989867498051442</v>
      </c>
      <c r="Q13" s="10"/>
      <c r="R13">
        <v>1</v>
      </c>
      <c r="S13" s="94">
        <f t="shared" si="5"/>
        <v>1</v>
      </c>
      <c r="T13" s="49">
        <f t="shared" si="4"/>
        <v>141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>
        <v>1</v>
      </c>
      <c r="L14" s="73">
        <v>1</v>
      </c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7.7942322681215901E-4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7.7942322681215901E-4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7</v>
      </c>
      <c r="G17" s="93">
        <v>7</v>
      </c>
      <c r="H17" s="73">
        <v>7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2</v>
      </c>
      <c r="N17" s="34">
        <f t="shared" si="1"/>
        <v>2</v>
      </c>
      <c r="O17" s="69">
        <f t="shared" si="6"/>
        <v>0.4</v>
      </c>
      <c r="P17" s="35">
        <f t="shared" si="3"/>
        <v>5.4559625876851132E-3</v>
      </c>
      <c r="Q17" s="10"/>
      <c r="R17">
        <v>1</v>
      </c>
      <c r="S17" s="94">
        <f t="shared" si="5"/>
        <v>1</v>
      </c>
      <c r="T17" s="49">
        <f t="shared" si="4"/>
        <v>7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38</v>
      </c>
      <c r="F18" s="73">
        <v>38</v>
      </c>
      <c r="G18" s="93">
        <v>38</v>
      </c>
      <c r="H18" s="73">
        <v>38</v>
      </c>
      <c r="I18" s="22">
        <f t="shared" si="0"/>
        <v>0</v>
      </c>
      <c r="J18" s="33">
        <f t="shared" si="0"/>
        <v>0</v>
      </c>
      <c r="K18" s="93">
        <v>50</v>
      </c>
      <c r="L18" s="73">
        <v>50</v>
      </c>
      <c r="M18" s="22">
        <f t="shared" si="1"/>
        <v>-12</v>
      </c>
      <c r="N18" s="34">
        <f t="shared" si="1"/>
        <v>-12</v>
      </c>
      <c r="O18" s="69">
        <f t="shared" si="6"/>
        <v>-0.24</v>
      </c>
      <c r="P18" s="35">
        <f t="shared" si="3"/>
        <v>2.9618082618862042E-2</v>
      </c>
      <c r="Q18" s="10"/>
      <c r="R18">
        <v>1</v>
      </c>
      <c r="S18" s="94">
        <f t="shared" si="5"/>
        <v>1</v>
      </c>
      <c r="T18" s="49">
        <f t="shared" si="4"/>
        <v>38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7.7942322681215901E-4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7.7942322681215901E-4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125</v>
      </c>
      <c r="F21" s="73">
        <v>134</v>
      </c>
      <c r="G21" s="93">
        <v>125</v>
      </c>
      <c r="H21" s="73">
        <v>134</v>
      </c>
      <c r="I21" s="22">
        <f t="shared" si="0"/>
        <v>0</v>
      </c>
      <c r="J21" s="33">
        <f t="shared" si="0"/>
        <v>0</v>
      </c>
      <c r="K21" s="93">
        <v>127</v>
      </c>
      <c r="L21" s="73">
        <v>136</v>
      </c>
      <c r="M21" s="22">
        <f t="shared" ref="M21:N33" si="7">E21-K21</f>
        <v>-2</v>
      </c>
      <c r="N21" s="34">
        <f t="shared" si="7"/>
        <v>-2</v>
      </c>
      <c r="O21" s="69">
        <f t="shared" si="6"/>
        <v>-1.4705882352941176E-2</v>
      </c>
      <c r="P21" s="35">
        <f t="shared" si="3"/>
        <v>0.1044427123928293</v>
      </c>
      <c r="Q21" s="10"/>
      <c r="R21">
        <v>1</v>
      </c>
      <c r="S21" s="94">
        <f t="shared" si="5"/>
        <v>1</v>
      </c>
      <c r="T21" s="49">
        <f t="shared" si="4"/>
        <v>134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4.6765393608729543E-3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1</v>
      </c>
      <c r="H23" s="73">
        <v>4</v>
      </c>
      <c r="I23" s="37">
        <f t="shared" si="0"/>
        <v>0</v>
      </c>
      <c r="J23" s="33">
        <f t="shared" si="0"/>
        <v>0</v>
      </c>
      <c r="K23" s="93">
        <v>4</v>
      </c>
      <c r="L23" s="73">
        <v>8</v>
      </c>
      <c r="M23" s="37">
        <f t="shared" si="7"/>
        <v>-3</v>
      </c>
      <c r="N23" s="38">
        <f t="shared" si="7"/>
        <v>-4</v>
      </c>
      <c r="O23" s="70">
        <f t="shared" si="6"/>
        <v>-0.5</v>
      </c>
      <c r="P23" s="39">
        <f t="shared" si="3"/>
        <v>3.1176929072486361E-3</v>
      </c>
      <c r="Q23" s="10"/>
      <c r="R23">
        <v>1</v>
      </c>
      <c r="S23" s="94">
        <f t="shared" si="5"/>
        <v>1</v>
      </c>
      <c r="T23" s="49">
        <f t="shared" si="4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7.7942322681215901E-4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19</v>
      </c>
      <c r="F26" s="73">
        <v>25</v>
      </c>
      <c r="G26" s="93">
        <v>17</v>
      </c>
      <c r="H26" s="73">
        <v>24</v>
      </c>
      <c r="I26" s="22">
        <f t="shared" si="0"/>
        <v>2</v>
      </c>
      <c r="J26" s="33">
        <f t="shared" si="0"/>
        <v>1</v>
      </c>
      <c r="K26" s="93">
        <v>12</v>
      </c>
      <c r="L26" s="73">
        <v>19</v>
      </c>
      <c r="M26" s="22">
        <f t="shared" si="7"/>
        <v>7</v>
      </c>
      <c r="N26" s="34">
        <f t="shared" si="7"/>
        <v>6</v>
      </c>
      <c r="O26" s="69">
        <f t="shared" si="6"/>
        <v>0.31578947368421051</v>
      </c>
      <c r="P26" s="35">
        <f t="shared" si="3"/>
        <v>1.9485580670303974E-2</v>
      </c>
      <c r="Q26" s="10"/>
      <c r="R26">
        <v>1</v>
      </c>
      <c r="S26" s="94">
        <f t="shared" si="5"/>
        <v>1</v>
      </c>
      <c r="T26" s="49">
        <f t="shared" si="4"/>
        <v>25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3.897116134060795E-3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7.7942322681215901E-4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248</v>
      </c>
      <c r="F29" s="73">
        <v>291</v>
      </c>
      <c r="G29" s="93">
        <v>246</v>
      </c>
      <c r="H29" s="73">
        <v>289</v>
      </c>
      <c r="I29" s="22">
        <f t="shared" si="0"/>
        <v>2</v>
      </c>
      <c r="J29" s="33">
        <f t="shared" si="0"/>
        <v>2</v>
      </c>
      <c r="K29" s="93">
        <v>244</v>
      </c>
      <c r="L29" s="73">
        <v>285</v>
      </c>
      <c r="M29" s="22">
        <f t="shared" si="7"/>
        <v>4</v>
      </c>
      <c r="N29" s="34">
        <f t="shared" si="7"/>
        <v>6</v>
      </c>
      <c r="O29" s="69">
        <f t="shared" si="6"/>
        <v>2.1052631578947368E-2</v>
      </c>
      <c r="P29" s="35">
        <f t="shared" si="3"/>
        <v>0.22681215900233828</v>
      </c>
      <c r="Q29" s="10"/>
      <c r="R29">
        <v>1</v>
      </c>
      <c r="S29" s="94">
        <f t="shared" si="5"/>
        <v>1</v>
      </c>
      <c r="T29" s="49">
        <f t="shared" si="4"/>
        <v>291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>
        <v>1</v>
      </c>
      <c r="L32" s="73">
        <v>1</v>
      </c>
      <c r="M32" s="22">
        <f t="shared" si="7"/>
        <v>-1</v>
      </c>
      <c r="N32" s="34">
        <f t="shared" si="7"/>
        <v>-1</v>
      </c>
      <c r="O32" s="69">
        <f t="shared" si="6"/>
        <v>-1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7.7942322681215901E-4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22</v>
      </c>
      <c r="H35" s="73">
        <v>22</v>
      </c>
      <c r="I35" s="22">
        <f t="shared" si="0"/>
        <v>-1</v>
      </c>
      <c r="J35" s="33">
        <f t="shared" si="0"/>
        <v>-1</v>
      </c>
      <c r="K35" s="93">
        <v>23</v>
      </c>
      <c r="L35" s="73">
        <v>23</v>
      </c>
      <c r="M35" s="22">
        <f t="shared" ref="M35:N54" si="8">E35-K35</f>
        <v>-2</v>
      </c>
      <c r="N35" s="34">
        <f t="shared" si="8"/>
        <v>-2</v>
      </c>
      <c r="O35" s="69">
        <f t="shared" si="6"/>
        <v>-8.6956521739130432E-2</v>
      </c>
      <c r="P35" s="35">
        <f t="shared" si="3"/>
        <v>1.6367887763055339E-2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1</v>
      </c>
      <c r="N36" s="34">
        <f t="shared" si="8"/>
        <v>1</v>
      </c>
      <c r="O36" s="69">
        <f t="shared" si="6"/>
        <v>0.33333333333333331</v>
      </c>
      <c r="P36" s="35">
        <f t="shared" si="3"/>
        <v>3.1176929072486361E-3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14</v>
      </c>
      <c r="F37" s="73">
        <v>20</v>
      </c>
      <c r="G37" s="93">
        <v>14</v>
      </c>
      <c r="H37" s="73">
        <v>20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12</v>
      </c>
      <c r="M37" s="22">
        <f t="shared" si="8"/>
        <v>3</v>
      </c>
      <c r="N37" s="34">
        <f t="shared" si="8"/>
        <v>8</v>
      </c>
      <c r="O37" s="69">
        <f t="shared" si="6"/>
        <v>0.66666666666666663</v>
      </c>
      <c r="P37" s="35">
        <f t="shared" si="3"/>
        <v>1.558846453624318E-2</v>
      </c>
      <c r="Q37" s="10"/>
      <c r="R37" s="98">
        <v>1</v>
      </c>
      <c r="S37" s="96">
        <f t="shared" si="5"/>
        <v>4</v>
      </c>
      <c r="T37" s="49">
        <f t="shared" si="4"/>
        <v>20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7.7942322681215901E-4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124</v>
      </c>
      <c r="F41" s="72">
        <v>130</v>
      </c>
      <c r="G41" s="93">
        <v>124</v>
      </c>
      <c r="H41" s="72">
        <v>130</v>
      </c>
      <c r="I41" s="22">
        <f t="shared" si="9"/>
        <v>0</v>
      </c>
      <c r="J41" s="36">
        <f t="shared" si="9"/>
        <v>0</v>
      </c>
      <c r="K41" s="93">
        <v>114</v>
      </c>
      <c r="L41" s="72">
        <v>120</v>
      </c>
      <c r="M41" s="22">
        <f t="shared" si="8"/>
        <v>10</v>
      </c>
      <c r="N41" s="34">
        <f t="shared" si="8"/>
        <v>10</v>
      </c>
      <c r="O41" s="69">
        <f t="shared" si="6"/>
        <v>8.3333333333333329E-2</v>
      </c>
      <c r="P41" s="35">
        <f t="shared" si="3"/>
        <v>0.10132501948558068</v>
      </c>
      <c r="Q41" s="10"/>
      <c r="R41">
        <v>1</v>
      </c>
      <c r="S41" s="94">
        <f t="shared" si="5"/>
        <v>1</v>
      </c>
      <c r="T41" s="49">
        <f t="shared" si="4"/>
        <v>130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7.7942322681215901E-4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7.7942322681215901E-4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4</v>
      </c>
      <c r="F53" s="72">
        <v>6</v>
      </c>
      <c r="G53" s="21">
        <v>4</v>
      </c>
      <c r="H53" s="72">
        <v>6</v>
      </c>
      <c r="I53" s="42">
        <f t="shared" si="9"/>
        <v>0</v>
      </c>
      <c r="J53" s="40">
        <f t="shared" si="9"/>
        <v>0</v>
      </c>
      <c r="K53" s="21">
        <v>5</v>
      </c>
      <c r="L53" s="72">
        <v>5</v>
      </c>
      <c r="M53" s="21">
        <f t="shared" si="8"/>
        <v>-1</v>
      </c>
      <c r="N53" s="34">
        <f t="shared" si="8"/>
        <v>1</v>
      </c>
      <c r="O53" s="69">
        <f t="shared" si="6"/>
        <v>0.2</v>
      </c>
      <c r="P53" s="35">
        <f t="shared" si="3"/>
        <v>4.6765393608729543E-3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1058</v>
      </c>
      <c r="F54" s="75">
        <f>SUM(F5:F53)</f>
        <v>1283</v>
      </c>
      <c r="G54" s="43">
        <f>SUM(G5:G53)</f>
        <v>1058</v>
      </c>
      <c r="H54" s="75">
        <f>SUM(H5:H53)</f>
        <v>1284</v>
      </c>
      <c r="I54" s="44">
        <f t="shared" si="9"/>
        <v>0</v>
      </c>
      <c r="J54" s="141">
        <f t="shared" si="9"/>
        <v>-1</v>
      </c>
      <c r="K54" s="43">
        <f>SUM(K5:K53)</f>
        <v>1034</v>
      </c>
      <c r="L54" s="75">
        <f>SUM(L5:L53)</f>
        <v>1247</v>
      </c>
      <c r="M54" s="44">
        <f t="shared" si="8"/>
        <v>24</v>
      </c>
      <c r="N54" s="45">
        <f t="shared" si="8"/>
        <v>36</v>
      </c>
      <c r="O54" s="71">
        <f t="shared" si="6"/>
        <v>2.8869286287089013E-2</v>
      </c>
      <c r="P54" s="46">
        <f t="shared" si="3"/>
        <v>1</v>
      </c>
      <c r="Q54" s="14"/>
      <c r="R54" s="15">
        <f>SUM(R5:R53)</f>
        <v>33</v>
      </c>
      <c r="T54" s="88">
        <f t="shared" si="4"/>
        <v>1283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4EB6D-E60E-493A-902B-4996CE9EC35B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108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44197</v>
      </c>
      <c r="F3" s="388"/>
      <c r="G3" s="387">
        <v>44166</v>
      </c>
      <c r="H3" s="388"/>
      <c r="I3" s="345" t="s">
        <v>3</v>
      </c>
      <c r="J3" s="346"/>
      <c r="K3" s="387">
        <v>43831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1.557632398753894E-3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1042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22</v>
      </c>
      <c r="AD5" s="82">
        <v>6</v>
      </c>
      <c r="AE5" s="84">
        <f>SUM(T5+T8+T27+T28+T38+T39+T46)</f>
        <v>198</v>
      </c>
      <c r="AF5" s="83">
        <v>2</v>
      </c>
      <c r="AG5" s="83">
        <f>$T6+$T24</f>
        <v>5</v>
      </c>
      <c r="AH5" s="57">
        <f>V5+X5+Z5+AB5+AD5+AF5</f>
        <v>33</v>
      </c>
      <c r="AI5" s="58">
        <f>W5+Y5+AA5+AC5+AE5+AG5+T53</f>
        <v>1286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4</v>
      </c>
      <c r="F6" s="74">
        <v>4</v>
      </c>
      <c r="G6" s="126">
        <v>4</v>
      </c>
      <c r="H6" s="74">
        <v>4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2</v>
      </c>
      <c r="N6" s="31">
        <f t="shared" si="1"/>
        <v>2</v>
      </c>
      <c r="O6" s="68">
        <f t="shared" si="2"/>
        <v>1</v>
      </c>
      <c r="P6" s="32">
        <f t="shared" si="3"/>
        <v>3.1152647975077881E-3</v>
      </c>
      <c r="Q6" s="10"/>
      <c r="R6">
        <v>1</v>
      </c>
      <c r="S6" s="101">
        <f>D6</f>
        <v>6</v>
      </c>
      <c r="T6" s="49">
        <f t="shared" si="4"/>
        <v>4</v>
      </c>
      <c r="U6" s="12" t="s">
        <v>19</v>
      </c>
      <c r="V6" s="59">
        <f>V5/AH5</f>
        <v>0.42424242424242425</v>
      </c>
      <c r="W6" s="59">
        <f>W5/AI5</f>
        <v>0.81026438569206838</v>
      </c>
      <c r="X6" s="60">
        <f>X5/AH5</f>
        <v>0.18181818181818182</v>
      </c>
      <c r="Y6" s="60">
        <f>Y5/AI5</f>
        <v>8.553654743390357E-3</v>
      </c>
      <c r="Z6" s="59">
        <f>Z5/AH5</f>
        <v>6.0606060606060608E-2</v>
      </c>
      <c r="AA6" s="59">
        <f>AA5/AI5</f>
        <v>1.5552099533437014E-3</v>
      </c>
      <c r="AB6" s="60">
        <f>AB5/AH5</f>
        <v>9.0909090909090912E-2</v>
      </c>
      <c r="AC6" s="60">
        <f>AC5/AI5</f>
        <v>1.7107309486780714E-2</v>
      </c>
      <c r="AD6" s="59">
        <f>AD5/AH5</f>
        <v>0.18181818181818182</v>
      </c>
      <c r="AE6" s="59">
        <f>AE5/AI5</f>
        <v>0.15396578538102643</v>
      </c>
      <c r="AF6" s="60">
        <f>AF5/AH5</f>
        <v>6.0606060606060608E-2</v>
      </c>
      <c r="AG6" s="60">
        <f>AG5/AI5</f>
        <v>3.8880248833592537E-3</v>
      </c>
      <c r="AH6" s="61">
        <f>V6+X6+Z6+AB6+AD6+AF6</f>
        <v>1</v>
      </c>
      <c r="AI6" s="62">
        <f>W6+Y6+AA6+AC6+AE6+AG6+0.001</f>
        <v>0.99633437013996884</v>
      </c>
      <c r="AJ6" s="63">
        <f>AJ5/AI5</f>
        <v>0.39580093312597203</v>
      </c>
      <c r="AK6" s="64">
        <f>AK5/AI5</f>
        <v>0.48055987558320373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1.557632398753894E-3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103</v>
      </c>
      <c r="F8" s="73">
        <v>189</v>
      </c>
      <c r="G8" s="93">
        <v>106</v>
      </c>
      <c r="H8" s="73">
        <v>195</v>
      </c>
      <c r="I8" s="22">
        <f t="shared" si="0"/>
        <v>-3</v>
      </c>
      <c r="J8" s="33">
        <f t="shared" si="0"/>
        <v>-6</v>
      </c>
      <c r="K8" s="93">
        <v>112</v>
      </c>
      <c r="L8" s="73">
        <v>200</v>
      </c>
      <c r="M8" s="22">
        <f t="shared" si="1"/>
        <v>-9</v>
      </c>
      <c r="N8" s="34">
        <f t="shared" si="1"/>
        <v>-11</v>
      </c>
      <c r="O8" s="69">
        <f t="shared" si="2"/>
        <v>-5.5E-2</v>
      </c>
      <c r="P8" s="35">
        <f t="shared" si="3"/>
        <v>0.14719626168224298</v>
      </c>
      <c r="Q8" s="10"/>
      <c r="R8">
        <v>1</v>
      </c>
      <c r="S8" s="143">
        <f>D8</f>
        <v>5</v>
      </c>
      <c r="T8" s="49">
        <f t="shared" si="4"/>
        <v>189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21</v>
      </c>
      <c r="I9" s="22">
        <f t="shared" si="0"/>
        <v>0</v>
      </c>
      <c r="J9" s="33">
        <f t="shared" si="0"/>
        <v>0</v>
      </c>
      <c r="K9" s="93">
        <v>8</v>
      </c>
      <c r="L9" s="73">
        <v>17</v>
      </c>
      <c r="M9" s="22">
        <f t="shared" si="1"/>
        <v>3</v>
      </c>
      <c r="N9" s="34">
        <f t="shared" si="1"/>
        <v>4</v>
      </c>
      <c r="O9" s="69">
        <f t="shared" si="2"/>
        <v>0.23529411764705882</v>
      </c>
      <c r="P9" s="35">
        <f t="shared" si="3"/>
        <v>1.6355140186915886E-2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1</v>
      </c>
      <c r="L10" s="73">
        <v>1</v>
      </c>
      <c r="M10" s="22">
        <f t="shared" si="1"/>
        <v>0</v>
      </c>
      <c r="N10" s="34">
        <f t="shared" si="1"/>
        <v>0</v>
      </c>
      <c r="O10" s="69">
        <f t="shared" si="2"/>
        <v>0</v>
      </c>
      <c r="P10" s="35">
        <f t="shared" si="3"/>
        <v>7.7881619937694702E-4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1.557632398753894E-3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176</v>
      </c>
      <c r="F12" s="73">
        <v>222</v>
      </c>
      <c r="G12" s="93">
        <v>182</v>
      </c>
      <c r="H12" s="73">
        <v>227</v>
      </c>
      <c r="I12" s="22">
        <f t="shared" si="0"/>
        <v>-6</v>
      </c>
      <c r="J12" s="33">
        <f t="shared" si="0"/>
        <v>-5</v>
      </c>
      <c r="K12" s="93">
        <v>160</v>
      </c>
      <c r="L12" s="73">
        <v>202</v>
      </c>
      <c r="M12" s="22">
        <f t="shared" si="1"/>
        <v>16</v>
      </c>
      <c r="N12" s="34">
        <f t="shared" si="1"/>
        <v>20</v>
      </c>
      <c r="O12" s="69">
        <f t="shared" si="2"/>
        <v>9.9009900990099015E-2</v>
      </c>
      <c r="P12" s="35">
        <f t="shared" si="3"/>
        <v>0.17289719626168223</v>
      </c>
      <c r="Q12" s="10"/>
      <c r="R12">
        <v>1</v>
      </c>
      <c r="S12" s="94">
        <f t="shared" si="5"/>
        <v>1</v>
      </c>
      <c r="T12" s="49">
        <f t="shared" si="4"/>
        <v>222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140</v>
      </c>
      <c r="F13" s="73">
        <v>142</v>
      </c>
      <c r="G13" s="93">
        <v>141</v>
      </c>
      <c r="H13" s="73">
        <v>143</v>
      </c>
      <c r="I13" s="22">
        <f t="shared" si="0"/>
        <v>-1</v>
      </c>
      <c r="J13" s="33">
        <f t="shared" si="0"/>
        <v>-1</v>
      </c>
      <c r="K13" s="93">
        <v>130</v>
      </c>
      <c r="L13" s="73">
        <v>130</v>
      </c>
      <c r="M13" s="22">
        <f t="shared" si="1"/>
        <v>10</v>
      </c>
      <c r="N13" s="34">
        <f t="shared" si="1"/>
        <v>12</v>
      </c>
      <c r="O13" s="69">
        <f>IF(ISERROR(N13/L13),0,N13/L13)</f>
        <v>9.2307692307692313E-2</v>
      </c>
      <c r="P13" s="35">
        <f t="shared" si="3"/>
        <v>0.11059190031152648</v>
      </c>
      <c r="Q13" s="10"/>
      <c r="R13">
        <v>1</v>
      </c>
      <c r="S13" s="94">
        <f t="shared" si="5"/>
        <v>1</v>
      </c>
      <c r="T13" s="49">
        <f t="shared" si="4"/>
        <v>142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7.7881619937694702E-4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7.7881619937694702E-4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7</v>
      </c>
      <c r="F17" s="73">
        <v>7</v>
      </c>
      <c r="G17" s="93">
        <v>6</v>
      </c>
      <c r="H17" s="73">
        <v>6</v>
      </c>
      <c r="I17" s="22">
        <f t="shared" si="0"/>
        <v>1</v>
      </c>
      <c r="J17" s="33">
        <f t="shared" si="0"/>
        <v>1</v>
      </c>
      <c r="K17" s="93">
        <v>5</v>
      </c>
      <c r="L17" s="73">
        <v>5</v>
      </c>
      <c r="M17" s="22">
        <f t="shared" si="1"/>
        <v>2</v>
      </c>
      <c r="N17" s="34">
        <f t="shared" si="1"/>
        <v>2</v>
      </c>
      <c r="O17" s="69">
        <f t="shared" si="6"/>
        <v>0.4</v>
      </c>
      <c r="P17" s="35">
        <f t="shared" si="3"/>
        <v>5.451713395638629E-3</v>
      </c>
      <c r="Q17" s="10"/>
      <c r="R17">
        <v>1</v>
      </c>
      <c r="S17" s="94">
        <f t="shared" si="5"/>
        <v>1</v>
      </c>
      <c r="T17" s="49">
        <f t="shared" si="4"/>
        <v>7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38</v>
      </c>
      <c r="F18" s="73">
        <v>38</v>
      </c>
      <c r="G18" s="93">
        <v>40</v>
      </c>
      <c r="H18" s="73">
        <v>40</v>
      </c>
      <c r="I18" s="22">
        <f t="shared" si="0"/>
        <v>-2</v>
      </c>
      <c r="J18" s="33">
        <f t="shared" si="0"/>
        <v>-2</v>
      </c>
      <c r="K18" s="93">
        <v>51</v>
      </c>
      <c r="L18" s="73">
        <v>51</v>
      </c>
      <c r="M18" s="22">
        <f t="shared" si="1"/>
        <v>-13</v>
      </c>
      <c r="N18" s="34">
        <f t="shared" si="1"/>
        <v>-13</v>
      </c>
      <c r="O18" s="69">
        <f t="shared" si="6"/>
        <v>-0.25490196078431371</v>
      </c>
      <c r="P18" s="35">
        <f t="shared" si="3"/>
        <v>2.9595015576323987E-2</v>
      </c>
      <c r="Q18" s="10"/>
      <c r="R18">
        <v>1</v>
      </c>
      <c r="S18" s="94">
        <f t="shared" si="5"/>
        <v>1</v>
      </c>
      <c r="T18" s="49">
        <f t="shared" si="4"/>
        <v>38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7.7881619937694702E-4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7.7881619937694702E-4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125</v>
      </c>
      <c r="F21" s="73">
        <v>134</v>
      </c>
      <c r="G21" s="93">
        <v>125</v>
      </c>
      <c r="H21" s="73">
        <v>134</v>
      </c>
      <c r="I21" s="22">
        <f t="shared" si="0"/>
        <v>0</v>
      </c>
      <c r="J21" s="33">
        <f t="shared" si="0"/>
        <v>0</v>
      </c>
      <c r="K21" s="93">
        <v>127</v>
      </c>
      <c r="L21" s="73">
        <v>136</v>
      </c>
      <c r="M21" s="22">
        <f t="shared" ref="M21:N33" si="7">E21-K21</f>
        <v>-2</v>
      </c>
      <c r="N21" s="34">
        <f t="shared" si="7"/>
        <v>-2</v>
      </c>
      <c r="O21" s="69">
        <f t="shared" si="6"/>
        <v>-1.4705882352941176E-2</v>
      </c>
      <c r="P21" s="35">
        <f t="shared" si="3"/>
        <v>0.1043613707165109</v>
      </c>
      <c r="Q21" s="10"/>
      <c r="R21">
        <v>1</v>
      </c>
      <c r="S21" s="94">
        <f t="shared" si="5"/>
        <v>1</v>
      </c>
      <c r="T21" s="49">
        <f t="shared" si="4"/>
        <v>134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4.6728971962616819E-3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1</v>
      </c>
      <c r="H23" s="73">
        <v>4</v>
      </c>
      <c r="I23" s="37">
        <f t="shared" si="0"/>
        <v>0</v>
      </c>
      <c r="J23" s="33">
        <f t="shared" si="0"/>
        <v>0</v>
      </c>
      <c r="K23" s="93">
        <v>4</v>
      </c>
      <c r="L23" s="73">
        <v>8</v>
      </c>
      <c r="M23" s="37">
        <f t="shared" si="7"/>
        <v>-3</v>
      </c>
      <c r="N23" s="38">
        <f t="shared" si="7"/>
        <v>-4</v>
      </c>
      <c r="O23" s="70">
        <f t="shared" si="6"/>
        <v>-0.5</v>
      </c>
      <c r="P23" s="39">
        <f t="shared" si="3"/>
        <v>3.1152647975077881E-3</v>
      </c>
      <c r="Q23" s="10"/>
      <c r="R23">
        <v>1</v>
      </c>
      <c r="S23" s="94">
        <f t="shared" si="5"/>
        <v>1</v>
      </c>
      <c r="T23" s="49">
        <f t="shared" si="4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7.7881619937694702E-4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17</v>
      </c>
      <c r="F26" s="73">
        <v>24</v>
      </c>
      <c r="G26" s="93">
        <v>13</v>
      </c>
      <c r="H26" s="73">
        <v>20</v>
      </c>
      <c r="I26" s="22">
        <f t="shared" si="0"/>
        <v>4</v>
      </c>
      <c r="J26" s="33">
        <f t="shared" si="0"/>
        <v>4</v>
      </c>
      <c r="K26" s="93">
        <v>12</v>
      </c>
      <c r="L26" s="73">
        <v>19</v>
      </c>
      <c r="M26" s="22">
        <f t="shared" si="7"/>
        <v>5</v>
      </c>
      <c r="N26" s="34">
        <f t="shared" si="7"/>
        <v>5</v>
      </c>
      <c r="O26" s="69">
        <f t="shared" si="6"/>
        <v>0.26315789473684209</v>
      </c>
      <c r="P26" s="35">
        <f t="shared" si="3"/>
        <v>1.8691588785046728E-2</v>
      </c>
      <c r="Q26" s="10"/>
      <c r="R26">
        <v>1</v>
      </c>
      <c r="S26" s="94">
        <f t="shared" si="5"/>
        <v>1</v>
      </c>
      <c r="T26" s="49">
        <f t="shared" si="4"/>
        <v>24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/>
      <c r="H27" s="73">
        <v>4</v>
      </c>
      <c r="I27" s="22">
        <f t="shared" si="0"/>
        <v>1</v>
      </c>
      <c r="J27" s="33">
        <f t="shared" si="0"/>
        <v>1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3.8940809968847352E-3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7.7881619937694702E-4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246</v>
      </c>
      <c r="F29" s="73">
        <v>289</v>
      </c>
      <c r="G29" s="93">
        <v>243</v>
      </c>
      <c r="H29" s="73">
        <v>285</v>
      </c>
      <c r="I29" s="22">
        <f t="shared" si="0"/>
        <v>3</v>
      </c>
      <c r="J29" s="33">
        <f t="shared" si="0"/>
        <v>4</v>
      </c>
      <c r="K29" s="93">
        <v>239</v>
      </c>
      <c r="L29" s="73">
        <v>280</v>
      </c>
      <c r="M29" s="22">
        <f t="shared" si="7"/>
        <v>7</v>
      </c>
      <c r="N29" s="34">
        <f t="shared" si="7"/>
        <v>9</v>
      </c>
      <c r="O29" s="69">
        <f t="shared" si="6"/>
        <v>3.214285714285714E-2</v>
      </c>
      <c r="P29" s="35">
        <f t="shared" si="3"/>
        <v>0.22507788161993769</v>
      </c>
      <c r="Q29" s="10"/>
      <c r="R29">
        <v>1</v>
      </c>
      <c r="S29" s="94">
        <f t="shared" si="5"/>
        <v>1</v>
      </c>
      <c r="T29" s="49">
        <f t="shared" si="4"/>
        <v>289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>
        <v>1</v>
      </c>
      <c r="L32" s="73">
        <v>1</v>
      </c>
      <c r="M32" s="22">
        <f t="shared" si="7"/>
        <v>-1</v>
      </c>
      <c r="N32" s="34">
        <f t="shared" si="7"/>
        <v>-1</v>
      </c>
      <c r="O32" s="69">
        <f t="shared" si="6"/>
        <v>-1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7.7881619937694702E-4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22</v>
      </c>
      <c r="F35" s="73">
        <v>22</v>
      </c>
      <c r="G35" s="93">
        <v>22</v>
      </c>
      <c r="H35" s="73">
        <v>22</v>
      </c>
      <c r="I35" s="22">
        <f t="shared" si="0"/>
        <v>0</v>
      </c>
      <c r="J35" s="33">
        <f t="shared" si="0"/>
        <v>0</v>
      </c>
      <c r="K35" s="93">
        <v>23</v>
      </c>
      <c r="L35" s="73">
        <v>23</v>
      </c>
      <c r="M35" s="22">
        <f t="shared" ref="M35:N54" si="8">E35-K35</f>
        <v>-1</v>
      </c>
      <c r="N35" s="34">
        <f t="shared" si="8"/>
        <v>-1</v>
      </c>
      <c r="O35" s="69">
        <f t="shared" si="6"/>
        <v>-4.3478260869565216E-2</v>
      </c>
      <c r="P35" s="35">
        <f t="shared" si="3"/>
        <v>1.7133956386292833E-2</v>
      </c>
      <c r="Q35" s="10"/>
      <c r="R35">
        <v>1</v>
      </c>
      <c r="S35" s="94">
        <f t="shared" si="5"/>
        <v>1</v>
      </c>
      <c r="T35" s="49">
        <f t="shared" si="4"/>
        <v>22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1</v>
      </c>
      <c r="N36" s="34">
        <f t="shared" si="8"/>
        <v>1</v>
      </c>
      <c r="O36" s="69">
        <f t="shared" si="6"/>
        <v>0.33333333333333331</v>
      </c>
      <c r="P36" s="35">
        <f t="shared" si="3"/>
        <v>3.1152647975077881E-3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14</v>
      </c>
      <c r="F37" s="73">
        <v>20</v>
      </c>
      <c r="G37" s="93">
        <v>14</v>
      </c>
      <c r="H37" s="73">
        <v>20</v>
      </c>
      <c r="I37" s="22">
        <f t="shared" ref="I37:J54" si="9">E37-G37</f>
        <v>0</v>
      </c>
      <c r="J37" s="36">
        <f t="shared" si="9"/>
        <v>0</v>
      </c>
      <c r="K37" s="93">
        <v>12</v>
      </c>
      <c r="L37" s="73">
        <v>13</v>
      </c>
      <c r="M37" s="22">
        <f t="shared" si="8"/>
        <v>2</v>
      </c>
      <c r="N37" s="34">
        <f t="shared" si="8"/>
        <v>7</v>
      </c>
      <c r="O37" s="69">
        <f t="shared" si="6"/>
        <v>0.53846153846153844</v>
      </c>
      <c r="P37" s="35">
        <f t="shared" si="3"/>
        <v>1.5576323987538941E-2</v>
      </c>
      <c r="Q37" s="10"/>
      <c r="R37" s="98">
        <v>1</v>
      </c>
      <c r="S37" s="96">
        <f t="shared" si="5"/>
        <v>4</v>
      </c>
      <c r="T37" s="49">
        <f t="shared" si="4"/>
        <v>20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7.7881619937694702E-4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124</v>
      </c>
      <c r="F41" s="72">
        <v>130</v>
      </c>
      <c r="G41" s="93">
        <v>116</v>
      </c>
      <c r="H41" s="72">
        <v>122</v>
      </c>
      <c r="I41" s="22">
        <f t="shared" si="9"/>
        <v>8</v>
      </c>
      <c r="J41" s="36">
        <f t="shared" si="9"/>
        <v>8</v>
      </c>
      <c r="K41" s="93">
        <v>113</v>
      </c>
      <c r="L41" s="72">
        <v>119</v>
      </c>
      <c r="M41" s="22">
        <f t="shared" si="8"/>
        <v>11</v>
      </c>
      <c r="N41" s="34">
        <f t="shared" si="8"/>
        <v>11</v>
      </c>
      <c r="O41" s="69">
        <f t="shared" si="6"/>
        <v>9.2436974789915971E-2</v>
      </c>
      <c r="P41" s="35">
        <f t="shared" si="3"/>
        <v>0.10124610591900311</v>
      </c>
      <c r="Q41" s="10"/>
      <c r="R41">
        <v>1</v>
      </c>
      <c r="S41" s="94">
        <f t="shared" si="5"/>
        <v>1</v>
      </c>
      <c r="T41" s="49">
        <f t="shared" si="4"/>
        <v>130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7.7881619937694702E-4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7.7881619937694702E-4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4</v>
      </c>
      <c r="F53" s="72">
        <v>6</v>
      </c>
      <c r="G53" s="21">
        <v>4</v>
      </c>
      <c r="H53" s="72">
        <v>4</v>
      </c>
      <c r="I53" s="42">
        <f t="shared" si="9"/>
        <v>0</v>
      </c>
      <c r="J53" s="40">
        <f t="shared" si="9"/>
        <v>2</v>
      </c>
      <c r="K53" s="21">
        <v>5</v>
      </c>
      <c r="L53" s="72">
        <v>5</v>
      </c>
      <c r="M53" s="21">
        <f t="shared" si="8"/>
        <v>-1</v>
      </c>
      <c r="N53" s="34">
        <f t="shared" si="8"/>
        <v>1</v>
      </c>
      <c r="O53" s="69">
        <f t="shared" si="6"/>
        <v>0.2</v>
      </c>
      <c r="P53" s="35">
        <f t="shared" si="3"/>
        <v>4.6728971962616819E-3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1058</v>
      </c>
      <c r="F54" s="75">
        <f>SUM(F5:F53)</f>
        <v>1284</v>
      </c>
      <c r="G54" s="43">
        <f>SUM(G5:G53)</f>
        <v>1053</v>
      </c>
      <c r="H54" s="75">
        <f>SUM(H5:H53)</f>
        <v>1278</v>
      </c>
      <c r="I54" s="44">
        <f t="shared" si="9"/>
        <v>5</v>
      </c>
      <c r="J54" s="141">
        <f t="shared" si="9"/>
        <v>6</v>
      </c>
      <c r="K54" s="43">
        <f>SUM(K5:K53)</f>
        <v>1028</v>
      </c>
      <c r="L54" s="75">
        <f>SUM(L5:L53)</f>
        <v>1241</v>
      </c>
      <c r="M54" s="44">
        <f t="shared" si="8"/>
        <v>30</v>
      </c>
      <c r="N54" s="45">
        <f t="shared" si="8"/>
        <v>43</v>
      </c>
      <c r="O54" s="71">
        <f t="shared" si="6"/>
        <v>3.4649476228847703E-2</v>
      </c>
      <c r="P54" s="46">
        <f t="shared" si="3"/>
        <v>1</v>
      </c>
      <c r="Q54" s="14"/>
      <c r="R54" s="15">
        <f>SUM(R5:R53)</f>
        <v>33</v>
      </c>
      <c r="T54" s="88">
        <f t="shared" si="4"/>
        <v>1284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39FD5-825F-4D9A-AF9C-51C67832C834}">
  <dimension ref="A1:AK61"/>
  <sheetViews>
    <sheetView topLeftCell="T1"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107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44166</v>
      </c>
      <c r="F3" s="388"/>
      <c r="G3" s="387">
        <v>44136</v>
      </c>
      <c r="H3" s="388"/>
      <c r="I3" s="345" t="s">
        <v>3</v>
      </c>
      <c r="J3" s="346"/>
      <c r="K3" s="387">
        <v>43800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1.5649452269170579E-3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1033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22</v>
      </c>
      <c r="AD5" s="82">
        <v>6</v>
      </c>
      <c r="AE5" s="84">
        <f>SUM(T5+T8+T27+T28+T38+T39+T46)</f>
        <v>203</v>
      </c>
      <c r="AF5" s="83">
        <v>2</v>
      </c>
      <c r="AG5" s="83">
        <f>$T6+$T24</f>
        <v>5</v>
      </c>
      <c r="AH5" s="57">
        <f>V5+X5+Z5+AB5+AD5+AF5</f>
        <v>33</v>
      </c>
      <c r="AI5" s="58">
        <f>W5+Y5+AA5+AC5+AE5+AG5+T53</f>
        <v>1280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4</v>
      </c>
      <c r="F6" s="74">
        <v>4</v>
      </c>
      <c r="G6" s="126">
        <v>3</v>
      </c>
      <c r="H6" s="74">
        <v>3</v>
      </c>
      <c r="I6" s="21">
        <f t="shared" si="0"/>
        <v>1</v>
      </c>
      <c r="J6" s="30">
        <f t="shared" si="0"/>
        <v>1</v>
      </c>
      <c r="K6" s="126">
        <v>2</v>
      </c>
      <c r="L6" s="74">
        <v>2</v>
      </c>
      <c r="M6" s="21">
        <f t="shared" si="1"/>
        <v>2</v>
      </c>
      <c r="N6" s="31">
        <f t="shared" si="1"/>
        <v>2</v>
      </c>
      <c r="O6" s="68">
        <f t="shared" si="2"/>
        <v>1</v>
      </c>
      <c r="P6" s="32">
        <f t="shared" si="3"/>
        <v>3.1298904538341159E-3</v>
      </c>
      <c r="Q6" s="10"/>
      <c r="R6">
        <v>1</v>
      </c>
      <c r="S6" s="101">
        <f>D6</f>
        <v>6</v>
      </c>
      <c r="T6" s="49">
        <f t="shared" si="4"/>
        <v>4</v>
      </c>
      <c r="U6" s="12" t="s">
        <v>19</v>
      </c>
      <c r="V6" s="59">
        <f>V5/AH5</f>
        <v>0.42424242424242425</v>
      </c>
      <c r="W6" s="59">
        <f>W5/AI5</f>
        <v>0.80703124999999998</v>
      </c>
      <c r="X6" s="60">
        <f>X5/AH5</f>
        <v>0.18181818181818182</v>
      </c>
      <c r="Y6" s="60">
        <f>Y5/AI5</f>
        <v>8.5937500000000007E-3</v>
      </c>
      <c r="Z6" s="59">
        <f>Z5/AH5</f>
        <v>6.0606060606060608E-2</v>
      </c>
      <c r="AA6" s="59">
        <f>AA5/AI5</f>
        <v>1.5625000000000001E-3</v>
      </c>
      <c r="AB6" s="60">
        <f>AB5/AH5</f>
        <v>9.0909090909090912E-2</v>
      </c>
      <c r="AC6" s="60">
        <f>AC5/AI5</f>
        <v>1.7187500000000001E-2</v>
      </c>
      <c r="AD6" s="59">
        <f>AD5/AH5</f>
        <v>0.18181818181818182</v>
      </c>
      <c r="AE6" s="59">
        <f>AE5/AI5</f>
        <v>0.15859375000000001</v>
      </c>
      <c r="AF6" s="60">
        <f>AF5/AH5</f>
        <v>6.0606060606060608E-2</v>
      </c>
      <c r="AG6" s="60">
        <f>AG5/AI5</f>
        <v>3.90625E-3</v>
      </c>
      <c r="AH6" s="61">
        <f>V6+X6+Z6+AB6+AD6+AF6</f>
        <v>1</v>
      </c>
      <c r="AI6" s="62">
        <f>W6+Y6+AA6+AC6+AE6+AG6+0.001</f>
        <v>0.99787499999999996</v>
      </c>
      <c r="AJ6" s="63">
        <f>AJ5/AI5</f>
        <v>0.39765624999999999</v>
      </c>
      <c r="AK6" s="64">
        <f>AK5/AI5</f>
        <v>0.48281249999999998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3</v>
      </c>
      <c r="L7" s="73">
        <v>3</v>
      </c>
      <c r="M7" s="22">
        <f t="shared" si="1"/>
        <v>-1</v>
      </c>
      <c r="N7" s="34">
        <f t="shared" si="1"/>
        <v>-1</v>
      </c>
      <c r="O7" s="69">
        <f t="shared" si="2"/>
        <v>-0.33333333333333331</v>
      </c>
      <c r="P7" s="35">
        <f t="shared" si="3"/>
        <v>1.5649452269170579E-3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106</v>
      </c>
      <c r="F8" s="73">
        <v>195</v>
      </c>
      <c r="G8" s="93">
        <v>109</v>
      </c>
      <c r="H8" s="73">
        <v>198</v>
      </c>
      <c r="I8" s="22">
        <f t="shared" si="0"/>
        <v>-3</v>
      </c>
      <c r="J8" s="33">
        <f t="shared" si="0"/>
        <v>-3</v>
      </c>
      <c r="K8" s="93">
        <v>111</v>
      </c>
      <c r="L8" s="73">
        <v>201</v>
      </c>
      <c r="M8" s="22">
        <f t="shared" si="1"/>
        <v>-5</v>
      </c>
      <c r="N8" s="34">
        <f t="shared" si="1"/>
        <v>-6</v>
      </c>
      <c r="O8" s="69">
        <f t="shared" si="2"/>
        <v>-2.9850746268656716E-2</v>
      </c>
      <c r="P8" s="35">
        <f t="shared" si="3"/>
        <v>0.15258215962441316</v>
      </c>
      <c r="Q8" s="10"/>
      <c r="R8">
        <v>1</v>
      </c>
      <c r="S8" s="143">
        <f>D8</f>
        <v>5</v>
      </c>
      <c r="T8" s="49">
        <f t="shared" si="4"/>
        <v>195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21</v>
      </c>
      <c r="G9" s="93">
        <v>11</v>
      </c>
      <c r="H9" s="73">
        <v>20</v>
      </c>
      <c r="I9" s="22">
        <f t="shared" si="0"/>
        <v>0</v>
      </c>
      <c r="J9" s="33">
        <f t="shared" si="0"/>
        <v>1</v>
      </c>
      <c r="K9" s="93">
        <v>8</v>
      </c>
      <c r="L9" s="73">
        <v>17</v>
      </c>
      <c r="M9" s="22">
        <f t="shared" si="1"/>
        <v>3</v>
      </c>
      <c r="N9" s="34">
        <f t="shared" si="1"/>
        <v>4</v>
      </c>
      <c r="O9" s="69">
        <f t="shared" si="2"/>
        <v>0.23529411764705882</v>
      </c>
      <c r="P9" s="35">
        <f t="shared" si="3"/>
        <v>1.6431924882629109E-2</v>
      </c>
      <c r="Q9" s="10"/>
      <c r="R9">
        <v>1</v>
      </c>
      <c r="S9" s="94">
        <f t="shared" ref="S9:S53" si="5">D9</f>
        <v>1</v>
      </c>
      <c r="T9" s="49">
        <f t="shared" si="4"/>
        <v>21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7.8247261345852897E-4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1.5649452269170579E-3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182</v>
      </c>
      <c r="F12" s="73">
        <v>227</v>
      </c>
      <c r="G12" s="93">
        <v>180</v>
      </c>
      <c r="H12" s="73">
        <v>226</v>
      </c>
      <c r="I12" s="22">
        <f t="shared" si="0"/>
        <v>2</v>
      </c>
      <c r="J12" s="33">
        <f t="shared" si="0"/>
        <v>1</v>
      </c>
      <c r="K12" s="93">
        <v>159</v>
      </c>
      <c r="L12" s="73">
        <v>201</v>
      </c>
      <c r="M12" s="22">
        <f t="shared" si="1"/>
        <v>23</v>
      </c>
      <c r="N12" s="34">
        <f t="shared" si="1"/>
        <v>26</v>
      </c>
      <c r="O12" s="69">
        <f t="shared" si="2"/>
        <v>0.12935323383084577</v>
      </c>
      <c r="P12" s="35">
        <f t="shared" si="3"/>
        <v>0.17762128325508608</v>
      </c>
      <c r="Q12" s="10"/>
      <c r="R12">
        <v>1</v>
      </c>
      <c r="S12" s="94">
        <f t="shared" si="5"/>
        <v>1</v>
      </c>
      <c r="T12" s="49">
        <f t="shared" si="4"/>
        <v>227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141</v>
      </c>
      <c r="F13" s="73">
        <v>143</v>
      </c>
      <c r="G13" s="93">
        <v>143</v>
      </c>
      <c r="H13" s="73">
        <v>144</v>
      </c>
      <c r="I13" s="22">
        <f t="shared" si="0"/>
        <v>-2</v>
      </c>
      <c r="J13" s="33">
        <f t="shared" si="0"/>
        <v>-1</v>
      </c>
      <c r="K13" s="93">
        <v>130</v>
      </c>
      <c r="L13" s="73">
        <v>130</v>
      </c>
      <c r="M13" s="22">
        <f t="shared" si="1"/>
        <v>11</v>
      </c>
      <c r="N13" s="34">
        <f t="shared" si="1"/>
        <v>13</v>
      </c>
      <c r="O13" s="69">
        <f>IF(ISERROR(N13/L13),0,N13/L13)</f>
        <v>0.1</v>
      </c>
      <c r="P13" s="35">
        <f t="shared" si="3"/>
        <v>0.11189358372456965</v>
      </c>
      <c r="Q13" s="10"/>
      <c r="R13">
        <v>1</v>
      </c>
      <c r="S13" s="94">
        <f t="shared" si="5"/>
        <v>1</v>
      </c>
      <c r="T13" s="49">
        <f t="shared" si="4"/>
        <v>143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7.8247261345852897E-4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7.8247261345852897E-4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6</v>
      </c>
      <c r="G17" s="93">
        <v>4</v>
      </c>
      <c r="H17" s="73">
        <v>4</v>
      </c>
      <c r="I17" s="22">
        <f t="shared" si="0"/>
        <v>2</v>
      </c>
      <c r="J17" s="33">
        <f t="shared" si="0"/>
        <v>2</v>
      </c>
      <c r="K17" s="93">
        <v>5</v>
      </c>
      <c r="L17" s="73">
        <v>5</v>
      </c>
      <c r="M17" s="22">
        <f t="shared" si="1"/>
        <v>1</v>
      </c>
      <c r="N17" s="34">
        <f t="shared" si="1"/>
        <v>1</v>
      </c>
      <c r="O17" s="69">
        <f t="shared" si="6"/>
        <v>0.2</v>
      </c>
      <c r="P17" s="35">
        <f t="shared" si="3"/>
        <v>4.6948356807511738E-3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40</v>
      </c>
      <c r="F18" s="73">
        <v>40</v>
      </c>
      <c r="G18" s="93">
        <v>40</v>
      </c>
      <c r="H18" s="73">
        <v>40</v>
      </c>
      <c r="I18" s="22">
        <f t="shared" si="0"/>
        <v>0</v>
      </c>
      <c r="J18" s="33">
        <f t="shared" si="0"/>
        <v>0</v>
      </c>
      <c r="K18" s="93">
        <v>44</v>
      </c>
      <c r="L18" s="73">
        <v>44</v>
      </c>
      <c r="M18" s="22">
        <f t="shared" si="1"/>
        <v>-4</v>
      </c>
      <c r="N18" s="34">
        <f t="shared" si="1"/>
        <v>-4</v>
      </c>
      <c r="O18" s="69">
        <f t="shared" si="6"/>
        <v>-9.0909090909090912E-2</v>
      </c>
      <c r="P18" s="35">
        <f t="shared" si="3"/>
        <v>3.1298904538341159E-2</v>
      </c>
      <c r="Q18" s="10"/>
      <c r="R18">
        <v>1</v>
      </c>
      <c r="S18" s="94">
        <f t="shared" si="5"/>
        <v>1</v>
      </c>
      <c r="T18" s="49">
        <f t="shared" si="4"/>
        <v>40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7.8247261345852897E-4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7.8247261345852897E-4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125</v>
      </c>
      <c r="F21" s="73">
        <v>134</v>
      </c>
      <c r="G21" s="93">
        <v>120</v>
      </c>
      <c r="H21" s="73">
        <v>129</v>
      </c>
      <c r="I21" s="22">
        <f t="shared" si="0"/>
        <v>5</v>
      </c>
      <c r="J21" s="33">
        <f t="shared" si="0"/>
        <v>5</v>
      </c>
      <c r="K21" s="93">
        <v>127</v>
      </c>
      <c r="L21" s="73">
        <v>136</v>
      </c>
      <c r="M21" s="22">
        <f t="shared" ref="M21:N33" si="7">E21-K21</f>
        <v>-2</v>
      </c>
      <c r="N21" s="34">
        <f t="shared" si="7"/>
        <v>-2</v>
      </c>
      <c r="O21" s="69">
        <f t="shared" si="6"/>
        <v>-1.4705882352941176E-2</v>
      </c>
      <c r="P21" s="35">
        <f t="shared" si="3"/>
        <v>0.10485133020344288</v>
      </c>
      <c r="Q21" s="10"/>
      <c r="R21">
        <v>1</v>
      </c>
      <c r="S21" s="94">
        <f t="shared" si="5"/>
        <v>1</v>
      </c>
      <c r="T21" s="49">
        <f t="shared" si="4"/>
        <v>134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4.6948356807511738E-3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1</v>
      </c>
      <c r="H23" s="73">
        <v>4</v>
      </c>
      <c r="I23" s="37">
        <f t="shared" si="0"/>
        <v>0</v>
      </c>
      <c r="J23" s="33">
        <f t="shared" si="0"/>
        <v>0</v>
      </c>
      <c r="K23" s="93">
        <v>4</v>
      </c>
      <c r="L23" s="73">
        <v>8</v>
      </c>
      <c r="M23" s="37">
        <f t="shared" si="7"/>
        <v>-3</v>
      </c>
      <c r="N23" s="38">
        <f t="shared" si="7"/>
        <v>-4</v>
      </c>
      <c r="O23" s="70">
        <f t="shared" si="6"/>
        <v>-0.5</v>
      </c>
      <c r="P23" s="39">
        <f t="shared" si="3"/>
        <v>3.1298904538341159E-3</v>
      </c>
      <c r="Q23" s="10"/>
      <c r="R23">
        <v>1</v>
      </c>
      <c r="S23" s="94">
        <f t="shared" si="5"/>
        <v>1</v>
      </c>
      <c r="T23" s="49">
        <f t="shared" si="4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7.8247261345852897E-4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20</v>
      </c>
      <c r="G26" s="93">
        <v>13</v>
      </c>
      <c r="H26" s="73">
        <v>20</v>
      </c>
      <c r="I26" s="22">
        <f t="shared" si="0"/>
        <v>0</v>
      </c>
      <c r="J26" s="33">
        <f t="shared" si="0"/>
        <v>0</v>
      </c>
      <c r="K26" s="93">
        <v>12</v>
      </c>
      <c r="L26" s="73">
        <v>19</v>
      </c>
      <c r="M26" s="22">
        <f t="shared" si="7"/>
        <v>1</v>
      </c>
      <c r="N26" s="34">
        <f t="shared" si="7"/>
        <v>1</v>
      </c>
      <c r="O26" s="69">
        <f t="shared" si="6"/>
        <v>5.2631578947368418E-2</v>
      </c>
      <c r="P26" s="35">
        <f t="shared" si="3"/>
        <v>1.5649452269170579E-2</v>
      </c>
      <c r="Q26" s="10"/>
      <c r="R26">
        <v>1</v>
      </c>
      <c r="S26" s="94">
        <f t="shared" si="5"/>
        <v>1</v>
      </c>
      <c r="T26" s="49">
        <f t="shared" si="4"/>
        <v>20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/>
      <c r="I27" s="22">
        <f t="shared" si="0"/>
        <v>0</v>
      </c>
      <c r="J27" s="33">
        <f t="shared" si="0"/>
        <v>4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3.1298904538341159E-3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-1</v>
      </c>
      <c r="N28" s="34">
        <f t="shared" si="7"/>
        <v>-1</v>
      </c>
      <c r="O28" s="69">
        <f t="shared" si="6"/>
        <v>-0.5</v>
      </c>
      <c r="P28" s="35">
        <f t="shared" si="3"/>
        <v>7.8247261345852897E-4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243</v>
      </c>
      <c r="F29" s="73">
        <v>285</v>
      </c>
      <c r="G29" s="93">
        <v>250</v>
      </c>
      <c r="H29" s="73">
        <v>292</v>
      </c>
      <c r="I29" s="22">
        <f t="shared" si="0"/>
        <v>-7</v>
      </c>
      <c r="J29" s="33">
        <f t="shared" si="0"/>
        <v>-7</v>
      </c>
      <c r="K29" s="93">
        <v>249</v>
      </c>
      <c r="L29" s="73">
        <v>289</v>
      </c>
      <c r="M29" s="22">
        <f t="shared" si="7"/>
        <v>-6</v>
      </c>
      <c r="N29" s="34">
        <f t="shared" si="7"/>
        <v>-4</v>
      </c>
      <c r="O29" s="69">
        <f t="shared" si="6"/>
        <v>-1.384083044982699E-2</v>
      </c>
      <c r="P29" s="35">
        <f t="shared" si="3"/>
        <v>0.22300469483568075</v>
      </c>
      <c r="Q29" s="10"/>
      <c r="R29">
        <v>1</v>
      </c>
      <c r="S29" s="94">
        <f t="shared" si="5"/>
        <v>1</v>
      </c>
      <c r="T29" s="49">
        <f t="shared" si="4"/>
        <v>285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>
        <v>1</v>
      </c>
      <c r="L32" s="73">
        <v>1</v>
      </c>
      <c r="M32" s="22">
        <f t="shared" si="7"/>
        <v>-1</v>
      </c>
      <c r="N32" s="34">
        <f t="shared" si="7"/>
        <v>-1</v>
      </c>
      <c r="O32" s="69">
        <f t="shared" si="6"/>
        <v>-1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7.8247261345852897E-4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22</v>
      </c>
      <c r="F35" s="73">
        <v>22</v>
      </c>
      <c r="G35" s="93">
        <v>23</v>
      </c>
      <c r="H35" s="73">
        <v>23</v>
      </c>
      <c r="I35" s="22">
        <f t="shared" si="0"/>
        <v>-1</v>
      </c>
      <c r="J35" s="33">
        <f t="shared" si="0"/>
        <v>-1</v>
      </c>
      <c r="K35" s="93">
        <v>19</v>
      </c>
      <c r="L35" s="73">
        <v>19</v>
      </c>
      <c r="M35" s="22">
        <f t="shared" ref="M35:N54" si="8">E35-K35</f>
        <v>3</v>
      </c>
      <c r="N35" s="34">
        <f t="shared" si="8"/>
        <v>3</v>
      </c>
      <c r="O35" s="69">
        <f t="shared" si="6"/>
        <v>0.15789473684210525</v>
      </c>
      <c r="P35" s="35">
        <f t="shared" si="3"/>
        <v>1.7214397496087636E-2</v>
      </c>
      <c r="Q35" s="10"/>
      <c r="R35">
        <v>1</v>
      </c>
      <c r="S35" s="94">
        <f t="shared" si="5"/>
        <v>1</v>
      </c>
      <c r="T35" s="49">
        <f t="shared" si="4"/>
        <v>22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1</v>
      </c>
      <c r="N36" s="34">
        <f t="shared" si="8"/>
        <v>1</v>
      </c>
      <c r="O36" s="69">
        <f t="shared" si="6"/>
        <v>0.33333333333333331</v>
      </c>
      <c r="P36" s="35">
        <f t="shared" si="3"/>
        <v>3.1298904538341159E-3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14</v>
      </c>
      <c r="F37" s="73">
        <v>20</v>
      </c>
      <c r="G37" s="93">
        <v>13</v>
      </c>
      <c r="H37" s="73">
        <v>13</v>
      </c>
      <c r="I37" s="22">
        <f t="shared" ref="I37:J54" si="9">E37-G37</f>
        <v>1</v>
      </c>
      <c r="J37" s="36">
        <f t="shared" si="9"/>
        <v>7</v>
      </c>
      <c r="K37" s="93">
        <v>12</v>
      </c>
      <c r="L37" s="73">
        <v>13</v>
      </c>
      <c r="M37" s="22">
        <f t="shared" si="8"/>
        <v>2</v>
      </c>
      <c r="N37" s="34">
        <f t="shared" si="8"/>
        <v>7</v>
      </c>
      <c r="O37" s="69">
        <f t="shared" si="6"/>
        <v>0.53846153846153844</v>
      </c>
      <c r="P37" s="35">
        <f t="shared" si="3"/>
        <v>1.5649452269170579E-2</v>
      </c>
      <c r="Q37" s="10"/>
      <c r="R37" s="98">
        <v>1</v>
      </c>
      <c r="S37" s="96">
        <f t="shared" si="5"/>
        <v>4</v>
      </c>
      <c r="T37" s="49">
        <f t="shared" si="4"/>
        <v>20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7.8247261345852897E-4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>
        <v>1</v>
      </c>
      <c r="H40" s="73">
        <v>1</v>
      </c>
      <c r="I40" s="22">
        <f t="shared" si="9"/>
        <v>-1</v>
      </c>
      <c r="J40" s="36">
        <f t="shared" si="9"/>
        <v>-1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116</v>
      </c>
      <c r="F41" s="72">
        <v>122</v>
      </c>
      <c r="G41" s="93">
        <v>115</v>
      </c>
      <c r="H41" s="72">
        <v>121</v>
      </c>
      <c r="I41" s="22">
        <f t="shared" si="9"/>
        <v>1</v>
      </c>
      <c r="J41" s="36">
        <f t="shared" si="9"/>
        <v>1</v>
      </c>
      <c r="K41" s="93">
        <v>110</v>
      </c>
      <c r="L41" s="72">
        <v>116</v>
      </c>
      <c r="M41" s="22">
        <f t="shared" si="8"/>
        <v>6</v>
      </c>
      <c r="N41" s="34">
        <f t="shared" si="8"/>
        <v>6</v>
      </c>
      <c r="O41" s="69">
        <f t="shared" si="6"/>
        <v>5.1724137931034482E-2</v>
      </c>
      <c r="P41" s="35">
        <f t="shared" si="3"/>
        <v>9.5461658841940536E-2</v>
      </c>
      <c r="Q41" s="10"/>
      <c r="R41">
        <v>1</v>
      </c>
      <c r="S41" s="94">
        <f t="shared" si="5"/>
        <v>1</v>
      </c>
      <c r="T41" s="49">
        <f t="shared" si="4"/>
        <v>122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7.8247261345852897E-4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7.8247261345852897E-4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4</v>
      </c>
      <c r="F53" s="72">
        <v>4</v>
      </c>
      <c r="G53" s="21">
        <v>4</v>
      </c>
      <c r="H53" s="72">
        <v>9</v>
      </c>
      <c r="I53" s="42">
        <f t="shared" si="9"/>
        <v>0</v>
      </c>
      <c r="J53" s="40">
        <f t="shared" si="9"/>
        <v>-5</v>
      </c>
      <c r="K53" s="21">
        <v>6</v>
      </c>
      <c r="L53" s="72">
        <v>6</v>
      </c>
      <c r="M53" s="21">
        <f t="shared" si="8"/>
        <v>-2</v>
      </c>
      <c r="N53" s="34">
        <f t="shared" si="8"/>
        <v>-2</v>
      </c>
      <c r="O53" s="69">
        <f t="shared" si="6"/>
        <v>-0.33333333333333331</v>
      </c>
      <c r="P53" s="35">
        <f t="shared" si="3"/>
        <v>3.1298904538341159E-3</v>
      </c>
      <c r="Q53" s="10"/>
      <c r="R53">
        <v>0</v>
      </c>
      <c r="S53" s="13">
        <f t="shared" si="5"/>
        <v>0</v>
      </c>
      <c r="T53" s="49">
        <f t="shared" si="4"/>
        <v>4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1053</v>
      </c>
      <c r="F54" s="75">
        <f>SUM(F5:F53)</f>
        <v>1278</v>
      </c>
      <c r="G54" s="43">
        <f>SUM(G5:G53)</f>
        <v>1055</v>
      </c>
      <c r="H54" s="75">
        <f>SUM(H5:H53)</f>
        <v>1274</v>
      </c>
      <c r="I54" s="44">
        <f t="shared" si="9"/>
        <v>-2</v>
      </c>
      <c r="J54" s="141">
        <f t="shared" si="9"/>
        <v>4</v>
      </c>
      <c r="K54" s="43">
        <f>SUM(K5:K53)</f>
        <v>1025</v>
      </c>
      <c r="L54" s="75">
        <f>SUM(L5:L53)</f>
        <v>1239</v>
      </c>
      <c r="M54" s="44">
        <f t="shared" si="8"/>
        <v>28</v>
      </c>
      <c r="N54" s="45">
        <f t="shared" si="8"/>
        <v>39</v>
      </c>
      <c r="O54" s="71">
        <f t="shared" si="6"/>
        <v>3.1476997578692496E-2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1278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24018-A8AB-42D8-95EC-643E954FD98B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106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44136</v>
      </c>
      <c r="F3" s="388"/>
      <c r="G3" s="387">
        <v>44105</v>
      </c>
      <c r="H3" s="388"/>
      <c r="I3" s="345" t="s">
        <v>3</v>
      </c>
      <c r="J3" s="346"/>
      <c r="K3" s="387">
        <v>43770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1.5698587127158557E-3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1033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15</v>
      </c>
      <c r="AD5" s="82">
        <v>6</v>
      </c>
      <c r="AE5" s="84">
        <f>SUM(T5+T8+T27+T28+T38+T39+T46)</f>
        <v>202</v>
      </c>
      <c r="AF5" s="83">
        <v>2</v>
      </c>
      <c r="AG5" s="83">
        <f>$T6+$T24</f>
        <v>4</v>
      </c>
      <c r="AH5" s="57">
        <f>V5+X5+Z5+AB5+AD5+AF5</f>
        <v>33</v>
      </c>
      <c r="AI5" s="58">
        <f>W5+Y5+AA5+AC5+AE5+AG5+T53</f>
        <v>1276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3</v>
      </c>
      <c r="F6" s="74">
        <v>3</v>
      </c>
      <c r="G6" s="126">
        <v>2</v>
      </c>
      <c r="H6" s="74">
        <v>2</v>
      </c>
      <c r="I6" s="21">
        <f t="shared" si="0"/>
        <v>1</v>
      </c>
      <c r="J6" s="30">
        <f t="shared" si="0"/>
        <v>1</v>
      </c>
      <c r="K6" s="126">
        <v>2</v>
      </c>
      <c r="L6" s="74">
        <v>2</v>
      </c>
      <c r="M6" s="21">
        <f t="shared" si="1"/>
        <v>1</v>
      </c>
      <c r="N6" s="31">
        <f t="shared" si="1"/>
        <v>1</v>
      </c>
      <c r="O6" s="68">
        <f t="shared" si="2"/>
        <v>0.5</v>
      </c>
      <c r="P6" s="32">
        <f t="shared" si="3"/>
        <v>2.3547880690737832E-3</v>
      </c>
      <c r="Q6" s="10"/>
      <c r="R6">
        <v>1</v>
      </c>
      <c r="S6" s="101">
        <f>D6</f>
        <v>6</v>
      </c>
      <c r="T6" s="49">
        <f t="shared" si="4"/>
        <v>3</v>
      </c>
      <c r="U6" s="12" t="s">
        <v>19</v>
      </c>
      <c r="V6" s="59">
        <f>V5/AH5</f>
        <v>0.42424242424242425</v>
      </c>
      <c r="W6" s="59">
        <f>W5/AI5</f>
        <v>0.80956112852664575</v>
      </c>
      <c r="X6" s="60">
        <f>X5/AH5</f>
        <v>0.18181818181818182</v>
      </c>
      <c r="Y6" s="60">
        <f>Y5/AI5</f>
        <v>8.6206896551724137E-3</v>
      </c>
      <c r="Z6" s="59">
        <f>Z5/AH5</f>
        <v>6.0606060606060608E-2</v>
      </c>
      <c r="AA6" s="59">
        <f>AA5/AI5</f>
        <v>1.567398119122257E-3</v>
      </c>
      <c r="AB6" s="60">
        <f>AB5/AH5</f>
        <v>9.0909090909090912E-2</v>
      </c>
      <c r="AC6" s="60">
        <f>AC5/AI5</f>
        <v>1.1755485893416929E-2</v>
      </c>
      <c r="AD6" s="59">
        <f>AD5/AH5</f>
        <v>0.18181818181818182</v>
      </c>
      <c r="AE6" s="59">
        <f>AE5/AI5</f>
        <v>0.15830721003134796</v>
      </c>
      <c r="AF6" s="60">
        <f>AF5/AH5</f>
        <v>6.0606060606060608E-2</v>
      </c>
      <c r="AG6" s="60">
        <f>AG5/AI5</f>
        <v>3.134796238244514E-3</v>
      </c>
      <c r="AH6" s="61">
        <f>V6+X6+Z6+AB6+AD6+AF6</f>
        <v>1</v>
      </c>
      <c r="AI6" s="62">
        <f>W6+Y6+AA6+AC6+AE6+AG6+0.001</f>
        <v>0.99394670846394972</v>
      </c>
      <c r="AJ6" s="63">
        <f>AJ5/AI5</f>
        <v>0.39890282131661442</v>
      </c>
      <c r="AK6" s="64">
        <f>AK5/AI5</f>
        <v>0.4843260188087774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3</v>
      </c>
      <c r="L7" s="73">
        <v>3</v>
      </c>
      <c r="M7" s="22">
        <f t="shared" si="1"/>
        <v>-1</v>
      </c>
      <c r="N7" s="34">
        <f t="shared" si="1"/>
        <v>-1</v>
      </c>
      <c r="O7" s="69">
        <f t="shared" si="2"/>
        <v>-0.33333333333333331</v>
      </c>
      <c r="P7" s="35">
        <f t="shared" si="3"/>
        <v>1.5698587127158557E-3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109</v>
      </c>
      <c r="F8" s="73">
        <v>198</v>
      </c>
      <c r="G8" s="93">
        <v>112</v>
      </c>
      <c r="H8" s="73">
        <v>203</v>
      </c>
      <c r="I8" s="22">
        <f t="shared" si="0"/>
        <v>-3</v>
      </c>
      <c r="J8" s="33">
        <f t="shared" si="0"/>
        <v>-5</v>
      </c>
      <c r="K8" s="93">
        <v>114</v>
      </c>
      <c r="L8" s="73">
        <v>208</v>
      </c>
      <c r="M8" s="22">
        <f t="shared" si="1"/>
        <v>-5</v>
      </c>
      <c r="N8" s="34">
        <f t="shared" si="1"/>
        <v>-10</v>
      </c>
      <c r="O8" s="69">
        <f t="shared" si="2"/>
        <v>-4.807692307692308E-2</v>
      </c>
      <c r="P8" s="35">
        <f t="shared" si="3"/>
        <v>0.15541601255886969</v>
      </c>
      <c r="Q8" s="10"/>
      <c r="R8">
        <v>1</v>
      </c>
      <c r="S8" s="143">
        <f>D8</f>
        <v>5</v>
      </c>
      <c r="T8" s="49">
        <f t="shared" si="4"/>
        <v>198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11</v>
      </c>
      <c r="F9" s="73">
        <v>20</v>
      </c>
      <c r="G9" s="93">
        <v>10</v>
      </c>
      <c r="H9" s="73">
        <v>19</v>
      </c>
      <c r="I9" s="22">
        <f t="shared" si="0"/>
        <v>1</v>
      </c>
      <c r="J9" s="33">
        <f t="shared" si="0"/>
        <v>1</v>
      </c>
      <c r="K9" s="93">
        <v>7</v>
      </c>
      <c r="L9" s="73">
        <v>16</v>
      </c>
      <c r="M9" s="22">
        <f t="shared" si="1"/>
        <v>4</v>
      </c>
      <c r="N9" s="34">
        <f t="shared" si="1"/>
        <v>4</v>
      </c>
      <c r="O9" s="69">
        <f t="shared" si="2"/>
        <v>0.25</v>
      </c>
      <c r="P9" s="35">
        <f t="shared" si="3"/>
        <v>1.5698587127158554E-2</v>
      </c>
      <c r="Q9" s="10"/>
      <c r="R9">
        <v>1</v>
      </c>
      <c r="S9" s="94">
        <f t="shared" ref="S9:S53" si="5">D9</f>
        <v>1</v>
      </c>
      <c r="T9" s="49">
        <f t="shared" si="4"/>
        <v>20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7.8492935635792783E-4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1.5698587127158557E-3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180</v>
      </c>
      <c r="F12" s="73">
        <v>226</v>
      </c>
      <c r="G12" s="93">
        <v>180</v>
      </c>
      <c r="H12" s="73">
        <v>227</v>
      </c>
      <c r="I12" s="22">
        <f t="shared" si="0"/>
        <v>0</v>
      </c>
      <c r="J12" s="33">
        <f t="shared" si="0"/>
        <v>-1</v>
      </c>
      <c r="K12" s="93">
        <v>170</v>
      </c>
      <c r="L12" s="73">
        <v>212</v>
      </c>
      <c r="M12" s="22">
        <f t="shared" si="1"/>
        <v>10</v>
      </c>
      <c r="N12" s="34">
        <f t="shared" si="1"/>
        <v>14</v>
      </c>
      <c r="O12" s="69">
        <f t="shared" si="2"/>
        <v>6.6037735849056603E-2</v>
      </c>
      <c r="P12" s="35">
        <f t="shared" si="3"/>
        <v>0.17739403453689168</v>
      </c>
      <c r="Q12" s="10"/>
      <c r="R12">
        <v>1</v>
      </c>
      <c r="S12" s="94">
        <f t="shared" si="5"/>
        <v>1</v>
      </c>
      <c r="T12" s="49">
        <f t="shared" si="4"/>
        <v>226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143</v>
      </c>
      <c r="F13" s="73">
        <v>144</v>
      </c>
      <c r="G13" s="93">
        <v>138</v>
      </c>
      <c r="H13" s="73">
        <v>138</v>
      </c>
      <c r="I13" s="22">
        <f t="shared" si="0"/>
        <v>5</v>
      </c>
      <c r="J13" s="33">
        <f t="shared" si="0"/>
        <v>6</v>
      </c>
      <c r="K13" s="93">
        <v>130</v>
      </c>
      <c r="L13" s="73">
        <v>130</v>
      </c>
      <c r="M13" s="22">
        <f t="shared" si="1"/>
        <v>13</v>
      </c>
      <c r="N13" s="34">
        <f t="shared" si="1"/>
        <v>14</v>
      </c>
      <c r="O13" s="69">
        <f>IF(ISERROR(N13/L13),0,N13/L13)</f>
        <v>0.1076923076923077</v>
      </c>
      <c r="P13" s="35">
        <f t="shared" si="3"/>
        <v>0.11302982731554161</v>
      </c>
      <c r="Q13" s="10"/>
      <c r="R13">
        <v>1</v>
      </c>
      <c r="S13" s="94">
        <f t="shared" si="5"/>
        <v>1</v>
      </c>
      <c r="T13" s="49">
        <f t="shared" si="4"/>
        <v>144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7.8492935635792783E-4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7.8492935635792783E-4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4</v>
      </c>
      <c r="H17" s="73">
        <v>4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-1</v>
      </c>
      <c r="N17" s="34">
        <f t="shared" si="1"/>
        <v>-1</v>
      </c>
      <c r="O17" s="69">
        <f t="shared" si="6"/>
        <v>-0.2</v>
      </c>
      <c r="P17" s="35">
        <f t="shared" si="3"/>
        <v>3.1397174254317113E-3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40</v>
      </c>
      <c r="F18" s="73">
        <v>40</v>
      </c>
      <c r="G18" s="93">
        <v>42</v>
      </c>
      <c r="H18" s="73">
        <v>42</v>
      </c>
      <c r="I18" s="22">
        <f t="shared" si="0"/>
        <v>-2</v>
      </c>
      <c r="J18" s="33">
        <f t="shared" si="0"/>
        <v>-2</v>
      </c>
      <c r="K18" s="93">
        <v>44</v>
      </c>
      <c r="L18" s="73">
        <v>44</v>
      </c>
      <c r="M18" s="22">
        <f t="shared" si="1"/>
        <v>-4</v>
      </c>
      <c r="N18" s="34">
        <f t="shared" si="1"/>
        <v>-4</v>
      </c>
      <c r="O18" s="69">
        <f t="shared" si="6"/>
        <v>-9.0909090909090912E-2</v>
      </c>
      <c r="P18" s="35">
        <f t="shared" si="3"/>
        <v>3.1397174254317109E-2</v>
      </c>
      <c r="Q18" s="10"/>
      <c r="R18">
        <v>1</v>
      </c>
      <c r="S18" s="94">
        <f t="shared" si="5"/>
        <v>1</v>
      </c>
      <c r="T18" s="49">
        <f t="shared" si="4"/>
        <v>40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7.8492935635792783E-4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7.8492935635792783E-4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120</v>
      </c>
      <c r="F21" s="73">
        <v>129</v>
      </c>
      <c r="G21" s="93">
        <v>120</v>
      </c>
      <c r="H21" s="73">
        <v>129</v>
      </c>
      <c r="I21" s="22">
        <f t="shared" si="0"/>
        <v>0</v>
      </c>
      <c r="J21" s="33">
        <f t="shared" si="0"/>
        <v>0</v>
      </c>
      <c r="K21" s="93">
        <v>127</v>
      </c>
      <c r="L21" s="73">
        <v>138</v>
      </c>
      <c r="M21" s="22">
        <f t="shared" ref="M21:N33" si="7">E21-K21</f>
        <v>-7</v>
      </c>
      <c r="N21" s="34">
        <f t="shared" si="7"/>
        <v>-9</v>
      </c>
      <c r="O21" s="69">
        <f t="shared" si="6"/>
        <v>-6.5217391304347824E-2</v>
      </c>
      <c r="P21" s="35">
        <f t="shared" si="3"/>
        <v>0.10125588697017268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7</v>
      </c>
      <c r="L22" s="73">
        <v>7</v>
      </c>
      <c r="M22" s="22">
        <f t="shared" si="7"/>
        <v>-1</v>
      </c>
      <c r="N22" s="34">
        <f t="shared" si="7"/>
        <v>-1</v>
      </c>
      <c r="O22" s="69">
        <f t="shared" si="6"/>
        <v>-0.14285714285714285</v>
      </c>
      <c r="P22" s="35">
        <f t="shared" si="3"/>
        <v>4.7095761381475663E-3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1</v>
      </c>
      <c r="H23" s="73">
        <v>4</v>
      </c>
      <c r="I23" s="37">
        <f t="shared" si="0"/>
        <v>0</v>
      </c>
      <c r="J23" s="33">
        <f t="shared" si="0"/>
        <v>0</v>
      </c>
      <c r="K23" s="93">
        <v>4</v>
      </c>
      <c r="L23" s="73">
        <v>8</v>
      </c>
      <c r="M23" s="37">
        <f t="shared" si="7"/>
        <v>-3</v>
      </c>
      <c r="N23" s="38">
        <f t="shared" si="7"/>
        <v>-4</v>
      </c>
      <c r="O23" s="70">
        <f t="shared" si="6"/>
        <v>-0.5</v>
      </c>
      <c r="P23" s="39">
        <f t="shared" si="3"/>
        <v>3.1397174254317113E-3</v>
      </c>
      <c r="Q23" s="10"/>
      <c r="R23">
        <v>1</v>
      </c>
      <c r="S23" s="94">
        <f t="shared" si="5"/>
        <v>1</v>
      </c>
      <c r="T23" s="49">
        <f t="shared" si="4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7.8492935635792783E-4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20</v>
      </c>
      <c r="G26" s="93">
        <v>14</v>
      </c>
      <c r="H26" s="73">
        <v>21</v>
      </c>
      <c r="I26" s="22">
        <f t="shared" si="0"/>
        <v>-1</v>
      </c>
      <c r="J26" s="33">
        <f t="shared" si="0"/>
        <v>-1</v>
      </c>
      <c r="K26" s="93">
        <v>12</v>
      </c>
      <c r="L26" s="73">
        <v>17</v>
      </c>
      <c r="M26" s="22">
        <f t="shared" si="7"/>
        <v>1</v>
      </c>
      <c r="N26" s="34">
        <f t="shared" si="7"/>
        <v>3</v>
      </c>
      <c r="O26" s="69">
        <f t="shared" si="6"/>
        <v>0.17647058823529413</v>
      </c>
      <c r="P26" s="35">
        <f t="shared" si="3"/>
        <v>1.5698587127158554E-2</v>
      </c>
      <c r="Q26" s="10"/>
      <c r="R26">
        <v>1</v>
      </c>
      <c r="S26" s="94">
        <f t="shared" si="5"/>
        <v>1</v>
      </c>
      <c r="T26" s="49">
        <f t="shared" si="4"/>
        <v>20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/>
      <c r="G27" s="93"/>
      <c r="H27" s="73"/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-5</v>
      </c>
      <c r="O27" s="69">
        <f t="shared" si="6"/>
        <v>-1</v>
      </c>
      <c r="P27" s="35">
        <f t="shared" si="3"/>
        <v>0</v>
      </c>
      <c r="Q27" s="10"/>
      <c r="R27">
        <v>1</v>
      </c>
      <c r="S27" s="97">
        <f t="shared" si="5"/>
        <v>5</v>
      </c>
      <c r="T27" s="49">
        <f t="shared" si="4"/>
        <v>0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1</v>
      </c>
      <c r="H28" s="73">
        <v>1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-2</v>
      </c>
      <c r="N28" s="34">
        <f t="shared" si="7"/>
        <v>-2</v>
      </c>
      <c r="O28" s="69">
        <f t="shared" si="6"/>
        <v>-0.66666666666666663</v>
      </c>
      <c r="P28" s="35">
        <f t="shared" si="3"/>
        <v>7.8492935635792783E-4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250</v>
      </c>
      <c r="F29" s="73">
        <v>292</v>
      </c>
      <c r="G29" s="93">
        <v>250</v>
      </c>
      <c r="H29" s="73">
        <v>292</v>
      </c>
      <c r="I29" s="22">
        <f t="shared" si="0"/>
        <v>0</v>
      </c>
      <c r="J29" s="33">
        <f t="shared" si="0"/>
        <v>0</v>
      </c>
      <c r="K29" s="93">
        <v>249</v>
      </c>
      <c r="L29" s="73">
        <v>289</v>
      </c>
      <c r="M29" s="22">
        <f t="shared" si="7"/>
        <v>1</v>
      </c>
      <c r="N29" s="34">
        <f t="shared" si="7"/>
        <v>3</v>
      </c>
      <c r="O29" s="69">
        <f t="shared" si="6"/>
        <v>1.0380622837370242E-2</v>
      </c>
      <c r="P29" s="35">
        <f t="shared" si="3"/>
        <v>0.22919937205651492</v>
      </c>
      <c r="Q29" s="10"/>
      <c r="R29">
        <v>1</v>
      </c>
      <c r="S29" s="94">
        <f t="shared" si="5"/>
        <v>1</v>
      </c>
      <c r="T29" s="49">
        <f t="shared" si="4"/>
        <v>292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>
        <v>1</v>
      </c>
      <c r="L32" s="73">
        <v>1</v>
      </c>
      <c r="M32" s="22">
        <f t="shared" si="7"/>
        <v>-1</v>
      </c>
      <c r="N32" s="34">
        <f t="shared" si="7"/>
        <v>-1</v>
      </c>
      <c r="O32" s="69">
        <f t="shared" si="6"/>
        <v>-1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7.8492935635792783E-4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23</v>
      </c>
      <c r="F35" s="73">
        <v>23</v>
      </c>
      <c r="G35" s="93">
        <v>21</v>
      </c>
      <c r="H35" s="73">
        <v>21</v>
      </c>
      <c r="I35" s="22">
        <f t="shared" si="0"/>
        <v>2</v>
      </c>
      <c r="J35" s="33">
        <f t="shared" si="0"/>
        <v>2</v>
      </c>
      <c r="K35" s="93">
        <v>19</v>
      </c>
      <c r="L35" s="73">
        <v>19</v>
      </c>
      <c r="M35" s="22">
        <f t="shared" ref="M35:N54" si="8">E35-K35</f>
        <v>4</v>
      </c>
      <c r="N35" s="34">
        <f t="shared" si="8"/>
        <v>4</v>
      </c>
      <c r="O35" s="69">
        <f t="shared" si="6"/>
        <v>0.21052631578947367</v>
      </c>
      <c r="P35" s="35">
        <f t="shared" si="3"/>
        <v>1.8053375196232339E-2</v>
      </c>
      <c r="Q35" s="10"/>
      <c r="R35">
        <v>1</v>
      </c>
      <c r="S35" s="94">
        <f t="shared" si="5"/>
        <v>1</v>
      </c>
      <c r="T35" s="49">
        <f t="shared" si="4"/>
        <v>23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4</v>
      </c>
      <c r="H36" s="73">
        <v>4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1</v>
      </c>
      <c r="N36" s="34">
        <f t="shared" si="8"/>
        <v>1</v>
      </c>
      <c r="O36" s="69">
        <f t="shared" si="6"/>
        <v>0.33333333333333331</v>
      </c>
      <c r="P36" s="35">
        <f t="shared" si="3"/>
        <v>3.1397174254317113E-3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13</v>
      </c>
      <c r="F37" s="73">
        <v>13</v>
      </c>
      <c r="G37" s="93">
        <v>13</v>
      </c>
      <c r="H37" s="73">
        <v>13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12</v>
      </c>
      <c r="M37" s="22">
        <f t="shared" si="8"/>
        <v>2</v>
      </c>
      <c r="N37" s="34">
        <f t="shared" si="8"/>
        <v>1</v>
      </c>
      <c r="O37" s="69">
        <f t="shared" si="6"/>
        <v>8.3333333333333329E-2</v>
      </c>
      <c r="P37" s="35">
        <f t="shared" si="3"/>
        <v>1.020408163265306E-2</v>
      </c>
      <c r="Q37" s="10"/>
      <c r="R37" s="98">
        <v>1</v>
      </c>
      <c r="S37" s="96">
        <f t="shared" si="5"/>
        <v>4</v>
      </c>
      <c r="T37" s="49">
        <f t="shared" si="4"/>
        <v>13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/>
      <c r="H38" s="73"/>
      <c r="I38" s="22">
        <f t="shared" si="9"/>
        <v>1</v>
      </c>
      <c r="J38" s="36">
        <f t="shared" si="9"/>
        <v>1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7.8492935635792783E-4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>
        <v>1</v>
      </c>
      <c r="F40" s="73">
        <v>1</v>
      </c>
      <c r="G40" s="22">
        <v>1</v>
      </c>
      <c r="H40" s="73">
        <v>1</v>
      </c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1</v>
      </c>
      <c r="N40" s="34">
        <f t="shared" si="8"/>
        <v>1</v>
      </c>
      <c r="O40" s="69">
        <f t="shared" si="6"/>
        <v>0</v>
      </c>
      <c r="P40" s="35">
        <f t="shared" si="3"/>
        <v>7.8492935635792783E-4</v>
      </c>
      <c r="Q40" s="10"/>
      <c r="R40">
        <v>0</v>
      </c>
      <c r="S40" s="100">
        <f t="shared" si="5"/>
        <v>1</v>
      </c>
      <c r="T40" s="49">
        <f t="shared" si="4"/>
        <v>1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115</v>
      </c>
      <c r="F41" s="72">
        <v>121</v>
      </c>
      <c r="G41" s="93">
        <v>120</v>
      </c>
      <c r="H41" s="72">
        <v>126</v>
      </c>
      <c r="I41" s="22">
        <f t="shared" si="9"/>
        <v>-5</v>
      </c>
      <c r="J41" s="36">
        <f t="shared" si="9"/>
        <v>-5</v>
      </c>
      <c r="K41" s="93">
        <v>110</v>
      </c>
      <c r="L41" s="72">
        <v>116</v>
      </c>
      <c r="M41" s="22">
        <f t="shared" si="8"/>
        <v>5</v>
      </c>
      <c r="N41" s="34">
        <f t="shared" si="8"/>
        <v>5</v>
      </c>
      <c r="O41" s="69">
        <f t="shared" si="6"/>
        <v>4.3103448275862072E-2</v>
      </c>
      <c r="P41" s="35">
        <f t="shared" si="3"/>
        <v>9.497645211930926E-2</v>
      </c>
      <c r="Q41" s="10"/>
      <c r="R41">
        <v>1</v>
      </c>
      <c r="S41" s="94">
        <f t="shared" si="5"/>
        <v>1</v>
      </c>
      <c r="T41" s="49">
        <f t="shared" si="4"/>
        <v>121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7.8492935635792783E-4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7.8492935635792783E-4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4</v>
      </c>
      <c r="F53" s="72">
        <v>9</v>
      </c>
      <c r="G53" s="21">
        <v>5</v>
      </c>
      <c r="H53" s="72">
        <v>9</v>
      </c>
      <c r="I53" s="42">
        <f t="shared" si="9"/>
        <v>-1</v>
      </c>
      <c r="J53" s="40">
        <f t="shared" si="9"/>
        <v>0</v>
      </c>
      <c r="K53" s="21">
        <v>6</v>
      </c>
      <c r="L53" s="72">
        <v>6</v>
      </c>
      <c r="M53" s="21">
        <f t="shared" si="8"/>
        <v>-2</v>
      </c>
      <c r="N53" s="34">
        <f t="shared" si="8"/>
        <v>3</v>
      </c>
      <c r="O53" s="69">
        <f t="shared" si="6"/>
        <v>0.5</v>
      </c>
      <c r="P53" s="35">
        <f t="shared" si="3"/>
        <v>7.0643642072213504E-3</v>
      </c>
      <c r="Q53" s="10"/>
      <c r="R53">
        <v>0</v>
      </c>
      <c r="S53" s="13">
        <f t="shared" si="5"/>
        <v>0</v>
      </c>
      <c r="T53" s="49">
        <f t="shared" si="4"/>
        <v>9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1055</v>
      </c>
      <c r="F54" s="75">
        <f>SUM(F5:F53)</f>
        <v>1274</v>
      </c>
      <c r="G54" s="43">
        <f>SUM(G5:G53)</f>
        <v>1057</v>
      </c>
      <c r="H54" s="75">
        <f>SUM(H5:H53)</f>
        <v>1277</v>
      </c>
      <c r="I54" s="44">
        <f t="shared" si="9"/>
        <v>-2</v>
      </c>
      <c r="J54" s="141">
        <f t="shared" si="9"/>
        <v>-3</v>
      </c>
      <c r="K54" s="43">
        <f>SUM(K5:K53)</f>
        <v>1039</v>
      </c>
      <c r="L54" s="75">
        <f>SUM(L5:L53)</f>
        <v>1257</v>
      </c>
      <c r="M54" s="44">
        <f t="shared" si="8"/>
        <v>16</v>
      </c>
      <c r="N54" s="45">
        <f t="shared" si="8"/>
        <v>17</v>
      </c>
      <c r="O54" s="71">
        <f t="shared" si="6"/>
        <v>1.3524264120922832E-2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C154A-0570-4407-8104-3E7CC17A24A2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105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44105</v>
      </c>
      <c r="F3" s="388"/>
      <c r="G3" s="387">
        <v>44075</v>
      </c>
      <c r="H3" s="388"/>
      <c r="I3" s="345" t="s">
        <v>3</v>
      </c>
      <c r="J3" s="346"/>
      <c r="K3" s="387">
        <v>43739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1.5661707126076742E-3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1033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15</v>
      </c>
      <c r="AD5" s="82">
        <v>6</v>
      </c>
      <c r="AE5" s="84">
        <f>SUM(T5+T8+T27+T28+T38+T39+T46)</f>
        <v>206</v>
      </c>
      <c r="AF5" s="83">
        <v>2</v>
      </c>
      <c r="AG5" s="83">
        <f>$T6+$T24</f>
        <v>3</v>
      </c>
      <c r="AH5" s="57">
        <f>V5+X5+Z5+AB5+AD5+AF5</f>
        <v>33</v>
      </c>
      <c r="AI5" s="58">
        <f>W5+Y5+AA5+AC5+AE5+AG5+T53</f>
        <v>1279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1.5661707126076742E-3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0.8076622361219703</v>
      </c>
      <c r="X6" s="60">
        <f>X5/AH5</f>
        <v>0.18181818181818182</v>
      </c>
      <c r="Y6" s="60">
        <f>Y5/AI5</f>
        <v>8.6004691164972627E-3</v>
      </c>
      <c r="Z6" s="59">
        <f>Z5/AH5</f>
        <v>6.0606060606060608E-2</v>
      </c>
      <c r="AA6" s="59">
        <f>AA5/AI5</f>
        <v>1.563721657544957E-3</v>
      </c>
      <c r="AB6" s="60">
        <f>AB5/AH5</f>
        <v>9.0909090909090912E-2</v>
      </c>
      <c r="AC6" s="60">
        <f>AC5/AI5</f>
        <v>1.1727912431587178E-2</v>
      </c>
      <c r="AD6" s="59">
        <f>AD5/AH5</f>
        <v>0.18181818181818182</v>
      </c>
      <c r="AE6" s="59">
        <f>AE5/AI5</f>
        <v>0.16106333072713058</v>
      </c>
      <c r="AF6" s="60">
        <f>AF5/AH5</f>
        <v>6.0606060606060608E-2</v>
      </c>
      <c r="AG6" s="60">
        <f>AG5/AI5</f>
        <v>2.3455824863174357E-3</v>
      </c>
      <c r="AH6" s="61">
        <f>V6+X6+Z6+AB6+AD6+AF6</f>
        <v>1</v>
      </c>
      <c r="AI6" s="62">
        <f>W6+Y6+AA6+AC6+AE6+AG6+0.001</f>
        <v>0.99396325254104767</v>
      </c>
      <c r="AJ6" s="63">
        <f>AJ5/AI5</f>
        <v>0.39796716184519154</v>
      </c>
      <c r="AK6" s="64">
        <f>AK5/AI5</f>
        <v>0.48318999218139169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3</v>
      </c>
      <c r="L7" s="73">
        <v>3</v>
      </c>
      <c r="M7" s="22">
        <f t="shared" si="1"/>
        <v>-1</v>
      </c>
      <c r="N7" s="34">
        <f t="shared" si="1"/>
        <v>-1</v>
      </c>
      <c r="O7" s="69">
        <f t="shared" si="2"/>
        <v>-0.33333333333333331</v>
      </c>
      <c r="P7" s="35">
        <f t="shared" si="3"/>
        <v>1.5661707126076742E-3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112</v>
      </c>
      <c r="F8" s="73">
        <v>203</v>
      </c>
      <c r="G8" s="93">
        <v>111</v>
      </c>
      <c r="H8" s="73">
        <v>201</v>
      </c>
      <c r="I8" s="22">
        <f t="shared" si="0"/>
        <v>1</v>
      </c>
      <c r="J8" s="33">
        <f t="shared" si="0"/>
        <v>2</v>
      </c>
      <c r="K8" s="93">
        <v>115</v>
      </c>
      <c r="L8" s="73">
        <v>208</v>
      </c>
      <c r="M8" s="22">
        <f t="shared" si="1"/>
        <v>-3</v>
      </c>
      <c r="N8" s="34">
        <f t="shared" si="1"/>
        <v>-5</v>
      </c>
      <c r="O8" s="69">
        <f t="shared" si="2"/>
        <v>-2.403846153846154E-2</v>
      </c>
      <c r="P8" s="35">
        <f t="shared" si="3"/>
        <v>0.15896632732967894</v>
      </c>
      <c r="Q8" s="10"/>
      <c r="R8">
        <v>1</v>
      </c>
      <c r="S8" s="143">
        <f>D8</f>
        <v>5</v>
      </c>
      <c r="T8" s="49">
        <f t="shared" si="4"/>
        <v>203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19</v>
      </c>
      <c r="G9" s="93">
        <v>10</v>
      </c>
      <c r="H9" s="73">
        <v>19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3</v>
      </c>
      <c r="N9" s="34">
        <f t="shared" si="1"/>
        <v>3</v>
      </c>
      <c r="O9" s="69">
        <f t="shared" si="2"/>
        <v>0.1875</v>
      </c>
      <c r="P9" s="35">
        <f t="shared" si="3"/>
        <v>1.4878621769772905E-2</v>
      </c>
      <c r="Q9" s="10"/>
      <c r="R9">
        <v>1</v>
      </c>
      <c r="S9" s="94">
        <f t="shared" ref="S9:S53" si="5">D9</f>
        <v>1</v>
      </c>
      <c r="T9" s="49">
        <f t="shared" si="4"/>
        <v>19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7.8308535630383712E-4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1.5661707126076742E-3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180</v>
      </c>
      <c r="F12" s="73">
        <v>227</v>
      </c>
      <c r="G12" s="93">
        <v>179</v>
      </c>
      <c r="H12" s="73">
        <v>224</v>
      </c>
      <c r="I12" s="22">
        <f t="shared" si="0"/>
        <v>1</v>
      </c>
      <c r="J12" s="33">
        <f t="shared" si="0"/>
        <v>3</v>
      </c>
      <c r="K12" s="93">
        <v>175</v>
      </c>
      <c r="L12" s="73">
        <v>219</v>
      </c>
      <c r="M12" s="22">
        <f t="shared" si="1"/>
        <v>5</v>
      </c>
      <c r="N12" s="34">
        <f t="shared" si="1"/>
        <v>8</v>
      </c>
      <c r="O12" s="69">
        <f t="shared" si="2"/>
        <v>3.6529680365296802E-2</v>
      </c>
      <c r="P12" s="35">
        <f t="shared" si="3"/>
        <v>0.17776037588097102</v>
      </c>
      <c r="Q12" s="10"/>
      <c r="R12">
        <v>1</v>
      </c>
      <c r="S12" s="94">
        <f t="shared" si="5"/>
        <v>1</v>
      </c>
      <c r="T12" s="49">
        <f t="shared" si="4"/>
        <v>227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138</v>
      </c>
      <c r="F13" s="73">
        <v>138</v>
      </c>
      <c r="G13" s="93">
        <v>139</v>
      </c>
      <c r="H13" s="73">
        <v>139</v>
      </c>
      <c r="I13" s="22">
        <f t="shared" si="0"/>
        <v>-1</v>
      </c>
      <c r="J13" s="33">
        <f t="shared" si="0"/>
        <v>-1</v>
      </c>
      <c r="K13" s="93">
        <v>131</v>
      </c>
      <c r="L13" s="73">
        <v>131</v>
      </c>
      <c r="M13" s="22">
        <f t="shared" si="1"/>
        <v>7</v>
      </c>
      <c r="N13" s="34">
        <f t="shared" si="1"/>
        <v>7</v>
      </c>
      <c r="O13" s="69">
        <f>IF(ISERROR(N13/L13),0,N13/L13)</f>
        <v>5.3435114503816793E-2</v>
      </c>
      <c r="P13" s="35">
        <f t="shared" si="3"/>
        <v>0.10806577916992952</v>
      </c>
      <c r="Q13" s="10"/>
      <c r="R13">
        <v>1</v>
      </c>
      <c r="S13" s="94">
        <f t="shared" si="5"/>
        <v>1</v>
      </c>
      <c r="T13" s="49">
        <f t="shared" si="4"/>
        <v>138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7.8308535630383712E-4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7.8308535630383712E-4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4</v>
      </c>
      <c r="H17" s="73">
        <v>4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-1</v>
      </c>
      <c r="N17" s="34">
        <f t="shared" si="1"/>
        <v>-1</v>
      </c>
      <c r="O17" s="69">
        <f t="shared" si="6"/>
        <v>-0.2</v>
      </c>
      <c r="P17" s="35">
        <f t="shared" si="3"/>
        <v>3.1323414252153485E-3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42</v>
      </c>
      <c r="F18" s="73">
        <v>42</v>
      </c>
      <c r="G18" s="93">
        <v>42</v>
      </c>
      <c r="H18" s="73">
        <v>42</v>
      </c>
      <c r="I18" s="22">
        <f t="shared" si="0"/>
        <v>0</v>
      </c>
      <c r="J18" s="33">
        <f t="shared" si="0"/>
        <v>0</v>
      </c>
      <c r="K18" s="93">
        <v>46</v>
      </c>
      <c r="L18" s="73">
        <v>46</v>
      </c>
      <c r="M18" s="22">
        <f t="shared" si="1"/>
        <v>-4</v>
      </c>
      <c r="N18" s="34">
        <f t="shared" si="1"/>
        <v>-4</v>
      </c>
      <c r="O18" s="69">
        <f t="shared" si="6"/>
        <v>-8.6956521739130432E-2</v>
      </c>
      <c r="P18" s="35">
        <f t="shared" si="3"/>
        <v>3.2889584964761159E-2</v>
      </c>
      <c r="Q18" s="10"/>
      <c r="R18">
        <v>1</v>
      </c>
      <c r="S18" s="94">
        <f t="shared" si="5"/>
        <v>1</v>
      </c>
      <c r="T18" s="49">
        <f t="shared" si="4"/>
        <v>42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7.8308535630383712E-4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7.8308535630383712E-4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120</v>
      </c>
      <c r="F21" s="73">
        <v>129</v>
      </c>
      <c r="G21" s="93">
        <v>121</v>
      </c>
      <c r="H21" s="73">
        <v>130</v>
      </c>
      <c r="I21" s="22">
        <f t="shared" si="0"/>
        <v>-1</v>
      </c>
      <c r="J21" s="33">
        <f t="shared" si="0"/>
        <v>-1</v>
      </c>
      <c r="K21" s="93">
        <v>127</v>
      </c>
      <c r="L21" s="73">
        <v>138</v>
      </c>
      <c r="M21" s="22">
        <f t="shared" ref="M21:N33" si="7">E21-K21</f>
        <v>-7</v>
      </c>
      <c r="N21" s="34">
        <f t="shared" si="7"/>
        <v>-9</v>
      </c>
      <c r="O21" s="69">
        <f t="shared" si="6"/>
        <v>-6.5217391304347824E-2</v>
      </c>
      <c r="P21" s="35">
        <f t="shared" si="3"/>
        <v>0.10101801096319499</v>
      </c>
      <c r="Q21" s="10"/>
      <c r="R21">
        <v>1</v>
      </c>
      <c r="S21" s="94">
        <f t="shared" si="5"/>
        <v>1</v>
      </c>
      <c r="T21" s="49">
        <f t="shared" si="4"/>
        <v>129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7</v>
      </c>
      <c r="L22" s="73">
        <v>7</v>
      </c>
      <c r="M22" s="22">
        <f t="shared" si="7"/>
        <v>-1</v>
      </c>
      <c r="N22" s="34">
        <f t="shared" si="7"/>
        <v>-1</v>
      </c>
      <c r="O22" s="69">
        <f t="shared" si="6"/>
        <v>-0.14285714285714285</v>
      </c>
      <c r="P22" s="35">
        <f t="shared" si="3"/>
        <v>4.6985121378230231E-3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1</v>
      </c>
      <c r="F23" s="73">
        <v>4</v>
      </c>
      <c r="G23" s="93">
        <v>3</v>
      </c>
      <c r="H23" s="73">
        <v>7</v>
      </c>
      <c r="I23" s="37">
        <f t="shared" si="0"/>
        <v>-2</v>
      </c>
      <c r="J23" s="33">
        <f t="shared" si="0"/>
        <v>-3</v>
      </c>
      <c r="K23" s="93">
        <v>4</v>
      </c>
      <c r="L23" s="73">
        <v>7</v>
      </c>
      <c r="M23" s="37">
        <f t="shared" si="7"/>
        <v>-3</v>
      </c>
      <c r="N23" s="38">
        <f t="shared" si="7"/>
        <v>-3</v>
      </c>
      <c r="O23" s="70">
        <f t="shared" si="6"/>
        <v>-0.42857142857142855</v>
      </c>
      <c r="P23" s="39">
        <f t="shared" si="3"/>
        <v>3.1323414252153485E-3</v>
      </c>
      <c r="Q23" s="10"/>
      <c r="R23">
        <v>1</v>
      </c>
      <c r="S23" s="94">
        <f t="shared" si="5"/>
        <v>1</v>
      </c>
      <c r="T23" s="49">
        <f t="shared" si="4"/>
        <v>4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7.8308535630383712E-4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14</v>
      </c>
      <c r="F26" s="73">
        <v>21</v>
      </c>
      <c r="G26" s="93">
        <v>13</v>
      </c>
      <c r="H26" s="73">
        <v>20</v>
      </c>
      <c r="I26" s="22">
        <f t="shared" si="0"/>
        <v>1</v>
      </c>
      <c r="J26" s="33">
        <f t="shared" si="0"/>
        <v>1</v>
      </c>
      <c r="K26" s="93">
        <v>11</v>
      </c>
      <c r="L26" s="73">
        <v>16</v>
      </c>
      <c r="M26" s="22">
        <f t="shared" si="7"/>
        <v>3</v>
      </c>
      <c r="N26" s="34">
        <f t="shared" si="7"/>
        <v>5</v>
      </c>
      <c r="O26" s="69">
        <f t="shared" si="6"/>
        <v>0.3125</v>
      </c>
      <c r="P26" s="35">
        <f t="shared" si="3"/>
        <v>1.644479248238058E-2</v>
      </c>
      <c r="Q26" s="10"/>
      <c r="R26">
        <v>1</v>
      </c>
      <c r="S26" s="94">
        <f t="shared" si="5"/>
        <v>1</v>
      </c>
      <c r="T26" s="49">
        <f t="shared" si="4"/>
        <v>21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/>
      <c r="G27" s="93"/>
      <c r="H27" s="73">
        <v>4</v>
      </c>
      <c r="I27" s="22">
        <f t="shared" si="0"/>
        <v>0</v>
      </c>
      <c r="J27" s="33">
        <f t="shared" si="0"/>
        <v>-4</v>
      </c>
      <c r="K27" s="93">
        <v>1</v>
      </c>
      <c r="L27" s="73">
        <v>5</v>
      </c>
      <c r="M27" s="22">
        <f t="shared" si="7"/>
        <v>-1</v>
      </c>
      <c r="N27" s="34">
        <f t="shared" si="7"/>
        <v>-5</v>
      </c>
      <c r="O27" s="69">
        <f t="shared" si="6"/>
        <v>-1</v>
      </c>
      <c r="P27" s="35">
        <f t="shared" si="3"/>
        <v>0</v>
      </c>
      <c r="Q27" s="10"/>
      <c r="R27">
        <v>1</v>
      </c>
      <c r="S27" s="97">
        <f t="shared" si="5"/>
        <v>5</v>
      </c>
      <c r="T27" s="49">
        <f t="shared" si="4"/>
        <v>0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1</v>
      </c>
      <c r="F28" s="73">
        <v>1</v>
      </c>
      <c r="G28" s="93">
        <v>2</v>
      </c>
      <c r="H28" s="73">
        <v>2</v>
      </c>
      <c r="I28" s="22">
        <f t="shared" si="0"/>
        <v>-1</v>
      </c>
      <c r="J28" s="33">
        <f t="shared" si="0"/>
        <v>-1</v>
      </c>
      <c r="K28" s="93">
        <v>3</v>
      </c>
      <c r="L28" s="73">
        <v>3</v>
      </c>
      <c r="M28" s="22">
        <f t="shared" si="7"/>
        <v>-2</v>
      </c>
      <c r="N28" s="34">
        <f t="shared" si="7"/>
        <v>-2</v>
      </c>
      <c r="O28" s="69">
        <f t="shared" si="6"/>
        <v>-0.66666666666666663</v>
      </c>
      <c r="P28" s="35">
        <f t="shared" si="3"/>
        <v>7.8308535630383712E-4</v>
      </c>
      <c r="Q28" s="10"/>
      <c r="R28">
        <v>1</v>
      </c>
      <c r="S28" s="97">
        <f t="shared" si="5"/>
        <v>5</v>
      </c>
      <c r="T28" s="49">
        <f t="shared" si="4"/>
        <v>1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250</v>
      </c>
      <c r="F29" s="73">
        <v>292</v>
      </c>
      <c r="G29" s="93">
        <v>250</v>
      </c>
      <c r="H29" s="73">
        <v>292</v>
      </c>
      <c r="I29" s="22">
        <f t="shared" si="0"/>
        <v>0</v>
      </c>
      <c r="J29" s="33">
        <f t="shared" si="0"/>
        <v>0</v>
      </c>
      <c r="K29" s="93">
        <v>256</v>
      </c>
      <c r="L29" s="73">
        <v>294</v>
      </c>
      <c r="M29" s="22">
        <f t="shared" si="7"/>
        <v>-6</v>
      </c>
      <c r="N29" s="34">
        <f t="shared" si="7"/>
        <v>-2</v>
      </c>
      <c r="O29" s="69">
        <f t="shared" si="6"/>
        <v>-6.8027210884353739E-3</v>
      </c>
      <c r="P29" s="35">
        <f t="shared" si="3"/>
        <v>0.22866092404072044</v>
      </c>
      <c r="Q29" s="10"/>
      <c r="R29">
        <v>1</v>
      </c>
      <c r="S29" s="94">
        <f t="shared" si="5"/>
        <v>1</v>
      </c>
      <c r="T29" s="49">
        <f t="shared" si="4"/>
        <v>292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>
        <v>1</v>
      </c>
      <c r="L32" s="73">
        <v>1</v>
      </c>
      <c r="M32" s="22">
        <f t="shared" si="7"/>
        <v>-1</v>
      </c>
      <c r="N32" s="34">
        <f t="shared" si="7"/>
        <v>-1</v>
      </c>
      <c r="O32" s="69">
        <f t="shared" si="6"/>
        <v>-1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7.8308535630383712E-4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19</v>
      </c>
      <c r="L35" s="73">
        <v>19</v>
      </c>
      <c r="M35" s="22">
        <f t="shared" ref="M35:N54" si="8">E35-K35</f>
        <v>2</v>
      </c>
      <c r="N35" s="34">
        <f t="shared" si="8"/>
        <v>2</v>
      </c>
      <c r="O35" s="69">
        <f t="shared" si="6"/>
        <v>0.10526315789473684</v>
      </c>
      <c r="P35" s="35">
        <f t="shared" si="3"/>
        <v>1.644479248238058E-2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4</v>
      </c>
      <c r="F36" s="73">
        <v>4</v>
      </c>
      <c r="G36" s="93">
        <v>3</v>
      </c>
      <c r="H36" s="73">
        <v>3</v>
      </c>
      <c r="I36" s="22">
        <f t="shared" si="0"/>
        <v>1</v>
      </c>
      <c r="J36" s="41">
        <f t="shared" si="0"/>
        <v>1</v>
      </c>
      <c r="K36" s="93">
        <v>3</v>
      </c>
      <c r="L36" s="73">
        <v>3</v>
      </c>
      <c r="M36" s="22">
        <f t="shared" si="8"/>
        <v>1</v>
      </c>
      <c r="N36" s="34">
        <f t="shared" si="8"/>
        <v>1</v>
      </c>
      <c r="O36" s="69">
        <f t="shared" si="6"/>
        <v>0.33333333333333331</v>
      </c>
      <c r="P36" s="35">
        <f t="shared" si="3"/>
        <v>3.1323414252153485E-3</v>
      </c>
      <c r="Q36" s="10"/>
      <c r="R36">
        <v>1</v>
      </c>
      <c r="S36" s="99">
        <f t="shared" si="5"/>
        <v>2</v>
      </c>
      <c r="T36" s="49">
        <f t="shared" si="4"/>
        <v>4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13</v>
      </c>
      <c r="F37" s="73">
        <v>13</v>
      </c>
      <c r="G37" s="93">
        <v>11</v>
      </c>
      <c r="H37" s="73">
        <v>11</v>
      </c>
      <c r="I37" s="22">
        <f t="shared" ref="I37:J54" si="9">E37-G37</f>
        <v>2</v>
      </c>
      <c r="J37" s="36">
        <f t="shared" si="9"/>
        <v>2</v>
      </c>
      <c r="K37" s="93">
        <v>10</v>
      </c>
      <c r="L37" s="73">
        <v>11</v>
      </c>
      <c r="M37" s="22">
        <f t="shared" si="8"/>
        <v>3</v>
      </c>
      <c r="N37" s="34">
        <f t="shared" si="8"/>
        <v>2</v>
      </c>
      <c r="O37" s="69">
        <f t="shared" si="6"/>
        <v>0.18181818181818182</v>
      </c>
      <c r="P37" s="35">
        <f t="shared" si="3"/>
        <v>1.0180109631949883E-2</v>
      </c>
      <c r="Q37" s="10"/>
      <c r="R37" s="98">
        <v>1</v>
      </c>
      <c r="S37" s="96">
        <f t="shared" si="5"/>
        <v>4</v>
      </c>
      <c r="T37" s="49">
        <f t="shared" si="4"/>
        <v>13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/>
      <c r="F38" s="73"/>
      <c r="G38" s="93">
        <v>1</v>
      </c>
      <c r="H38" s="73">
        <v>1</v>
      </c>
      <c r="I38" s="22">
        <f t="shared" si="9"/>
        <v>-1</v>
      </c>
      <c r="J38" s="36">
        <f t="shared" si="9"/>
        <v>-1</v>
      </c>
      <c r="K38" s="93">
        <v>1</v>
      </c>
      <c r="L38" s="73">
        <v>1</v>
      </c>
      <c r="M38" s="22">
        <f t="shared" si="8"/>
        <v>-1</v>
      </c>
      <c r="N38" s="34">
        <f t="shared" si="8"/>
        <v>-1</v>
      </c>
      <c r="O38" s="69">
        <f t="shared" si="6"/>
        <v>-1</v>
      </c>
      <c r="P38" s="35">
        <f t="shared" si="3"/>
        <v>0</v>
      </c>
      <c r="Q38" s="10"/>
      <c r="R38" s="98">
        <v>1</v>
      </c>
      <c r="S38" s="97">
        <f t="shared" si="5"/>
        <v>5</v>
      </c>
      <c r="T38" s="49">
        <f t="shared" si="4"/>
        <v>0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>
        <v>1</v>
      </c>
      <c r="F40" s="73">
        <v>1</v>
      </c>
      <c r="G40" s="22">
        <v>1</v>
      </c>
      <c r="H40" s="73">
        <v>1</v>
      </c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1</v>
      </c>
      <c r="N40" s="34">
        <f t="shared" si="8"/>
        <v>1</v>
      </c>
      <c r="O40" s="69">
        <f t="shared" si="6"/>
        <v>0</v>
      </c>
      <c r="P40" s="35">
        <f t="shared" si="3"/>
        <v>7.8308535630383712E-4</v>
      </c>
      <c r="Q40" s="10"/>
      <c r="R40">
        <v>0</v>
      </c>
      <c r="S40" s="100">
        <f t="shared" si="5"/>
        <v>1</v>
      </c>
      <c r="T40" s="49">
        <f t="shared" si="4"/>
        <v>1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120</v>
      </c>
      <c r="F41" s="72">
        <v>126</v>
      </c>
      <c r="G41" s="93">
        <v>120</v>
      </c>
      <c r="H41" s="72">
        <v>126</v>
      </c>
      <c r="I41" s="22">
        <f t="shared" si="9"/>
        <v>0</v>
      </c>
      <c r="J41" s="36">
        <f t="shared" si="9"/>
        <v>0</v>
      </c>
      <c r="K41" s="93">
        <v>96</v>
      </c>
      <c r="L41" s="72">
        <v>102</v>
      </c>
      <c r="M41" s="22">
        <f t="shared" si="8"/>
        <v>24</v>
      </c>
      <c r="N41" s="34">
        <f t="shared" si="8"/>
        <v>24</v>
      </c>
      <c r="O41" s="69">
        <f t="shared" si="6"/>
        <v>0.23529411764705882</v>
      </c>
      <c r="P41" s="35">
        <f t="shared" si="3"/>
        <v>9.8668754894283478E-2</v>
      </c>
      <c r="Q41" s="10"/>
      <c r="R41">
        <v>1</v>
      </c>
      <c r="S41" s="94">
        <f t="shared" si="5"/>
        <v>1</v>
      </c>
      <c r="T41" s="49">
        <f t="shared" si="4"/>
        <v>126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7.8308535630383712E-4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7.8308535630383712E-4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/>
      <c r="H49" s="72"/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9</v>
      </c>
      <c r="G53" s="21">
        <v>5</v>
      </c>
      <c r="H53" s="72">
        <v>5</v>
      </c>
      <c r="I53" s="42">
        <f t="shared" si="9"/>
        <v>0</v>
      </c>
      <c r="J53" s="40">
        <f t="shared" si="9"/>
        <v>4</v>
      </c>
      <c r="K53" s="21">
        <v>6</v>
      </c>
      <c r="L53" s="72">
        <v>6</v>
      </c>
      <c r="M53" s="21">
        <f t="shared" si="8"/>
        <v>-1</v>
      </c>
      <c r="N53" s="34">
        <f t="shared" si="8"/>
        <v>3</v>
      </c>
      <c r="O53" s="69">
        <f t="shared" si="6"/>
        <v>0.5</v>
      </c>
      <c r="P53" s="35">
        <f t="shared" si="3"/>
        <v>7.0477682067345343E-3</v>
      </c>
      <c r="Q53" s="10"/>
      <c r="R53">
        <v>0</v>
      </c>
      <c r="S53" s="13">
        <f t="shared" si="5"/>
        <v>0</v>
      </c>
      <c r="T53" s="49">
        <f t="shared" si="4"/>
        <v>9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1057</v>
      </c>
      <c r="F54" s="75">
        <f>SUM(F5:F53)</f>
        <v>1277</v>
      </c>
      <c r="G54" s="43">
        <f>SUM(G5:G53)</f>
        <v>1057</v>
      </c>
      <c r="H54" s="75">
        <f>SUM(H5:H53)</f>
        <v>1275</v>
      </c>
      <c r="I54" s="44">
        <f t="shared" si="9"/>
        <v>0</v>
      </c>
      <c r="J54" s="141">
        <f t="shared" si="9"/>
        <v>2</v>
      </c>
      <c r="K54" s="43">
        <f>SUM(K5:K53)</f>
        <v>1039</v>
      </c>
      <c r="L54" s="75">
        <f>SUM(L5:L53)</f>
        <v>1255</v>
      </c>
      <c r="M54" s="44">
        <f t="shared" si="8"/>
        <v>18</v>
      </c>
      <c r="N54" s="45">
        <f t="shared" si="8"/>
        <v>22</v>
      </c>
      <c r="O54" s="71">
        <f t="shared" si="6"/>
        <v>1.752988047808765E-2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1277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633A6-8E66-42B2-A107-CC2754C75BA4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104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44075</v>
      </c>
      <c r="F3" s="388"/>
      <c r="G3" s="387">
        <v>44044</v>
      </c>
      <c r="H3" s="388"/>
      <c r="I3" s="345" t="s">
        <v>3</v>
      </c>
      <c r="J3" s="346"/>
      <c r="K3" s="387">
        <v>43709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1.5686274509803921E-3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1034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210</v>
      </c>
      <c r="AF5" s="83">
        <v>2</v>
      </c>
      <c r="AG5" s="83">
        <f>$T6+$T24</f>
        <v>3</v>
      </c>
      <c r="AH5" s="57">
        <f>V5+X5+Z5+AB5+AD5+AF5</f>
        <v>33</v>
      </c>
      <c r="AI5" s="58">
        <f>W5+Y5+AA5+AC5+AE5+AG5+T53</f>
        <v>1277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1.5686274509803921E-3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0.80971025841816757</v>
      </c>
      <c r="X6" s="60">
        <f>X5/AH5</f>
        <v>0.18181818181818182</v>
      </c>
      <c r="Y6" s="60">
        <f>Y5/AI5</f>
        <v>7.8308535630383716E-3</v>
      </c>
      <c r="Z6" s="59">
        <f>Z5/AH5</f>
        <v>6.0606060606060608E-2</v>
      </c>
      <c r="AA6" s="59">
        <f>AA5/AI5</f>
        <v>1.5661707126076742E-3</v>
      </c>
      <c r="AB6" s="60">
        <f>AB5/AH5</f>
        <v>9.0909090909090912E-2</v>
      </c>
      <c r="AC6" s="60">
        <f>AC5/AI5</f>
        <v>1.0180109631949883E-2</v>
      </c>
      <c r="AD6" s="59">
        <f>AD5/AH5</f>
        <v>0.18181818181818182</v>
      </c>
      <c r="AE6" s="59">
        <f>AE5/AI5</f>
        <v>0.1644479248238058</v>
      </c>
      <c r="AF6" s="60">
        <f>AF5/AH5</f>
        <v>6.0606060606060608E-2</v>
      </c>
      <c r="AG6" s="60">
        <f>AG5/AI5</f>
        <v>2.3492560689115116E-3</v>
      </c>
      <c r="AH6" s="61">
        <f>V6+X6+Z6+AB6+AD6+AF6</f>
        <v>1</v>
      </c>
      <c r="AI6" s="62">
        <f>W6+Y6+AA6+AC6+AE6+AG6+0.001</f>
        <v>0.99708457321848087</v>
      </c>
      <c r="AJ6" s="63">
        <f>AJ5/AI5</f>
        <v>0.39859044635865309</v>
      </c>
      <c r="AK6" s="64">
        <f>AK5/AI5</f>
        <v>0.48394675019577132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3</v>
      </c>
      <c r="L7" s="73">
        <v>3</v>
      </c>
      <c r="M7" s="22">
        <f t="shared" si="1"/>
        <v>-1</v>
      </c>
      <c r="N7" s="34">
        <f t="shared" si="1"/>
        <v>-1</v>
      </c>
      <c r="O7" s="69">
        <f t="shared" si="2"/>
        <v>-0.33333333333333331</v>
      </c>
      <c r="P7" s="35">
        <f t="shared" si="3"/>
        <v>1.5686274509803921E-3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111</v>
      </c>
      <c r="F8" s="73">
        <v>201</v>
      </c>
      <c r="G8" s="93">
        <v>112</v>
      </c>
      <c r="H8" s="73">
        <v>202</v>
      </c>
      <c r="I8" s="22">
        <f t="shared" si="0"/>
        <v>-1</v>
      </c>
      <c r="J8" s="33">
        <f t="shared" si="0"/>
        <v>-1</v>
      </c>
      <c r="K8" s="93">
        <v>114</v>
      </c>
      <c r="L8" s="73">
        <v>208</v>
      </c>
      <c r="M8" s="22">
        <f t="shared" si="1"/>
        <v>-3</v>
      </c>
      <c r="N8" s="34">
        <f t="shared" si="1"/>
        <v>-7</v>
      </c>
      <c r="O8" s="69">
        <f t="shared" si="2"/>
        <v>-3.3653846153846152E-2</v>
      </c>
      <c r="P8" s="35">
        <f t="shared" si="3"/>
        <v>0.15764705882352942</v>
      </c>
      <c r="Q8" s="10"/>
      <c r="R8">
        <v>1</v>
      </c>
      <c r="S8" s="143">
        <f>D8</f>
        <v>5</v>
      </c>
      <c r="T8" s="49">
        <f t="shared" si="4"/>
        <v>201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19</v>
      </c>
      <c r="G9" s="93">
        <v>10</v>
      </c>
      <c r="H9" s="73">
        <v>19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3</v>
      </c>
      <c r="N9" s="34">
        <f t="shared" si="1"/>
        <v>3</v>
      </c>
      <c r="O9" s="69">
        <f t="shared" si="2"/>
        <v>0.1875</v>
      </c>
      <c r="P9" s="35">
        <f t="shared" si="3"/>
        <v>1.4901960784313726E-2</v>
      </c>
      <c r="Q9" s="10"/>
      <c r="R9">
        <v>1</v>
      </c>
      <c r="S9" s="94">
        <f t="shared" ref="S9:S53" si="5">D9</f>
        <v>1</v>
      </c>
      <c r="T9" s="49">
        <f t="shared" si="4"/>
        <v>19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7.8431372549019605E-4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1.5686274509803921E-3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179</v>
      </c>
      <c r="F12" s="73">
        <v>224</v>
      </c>
      <c r="G12" s="93">
        <v>176</v>
      </c>
      <c r="H12" s="73">
        <v>217</v>
      </c>
      <c r="I12" s="22">
        <f t="shared" si="0"/>
        <v>3</v>
      </c>
      <c r="J12" s="33">
        <f t="shared" si="0"/>
        <v>7</v>
      </c>
      <c r="K12" s="93">
        <v>172</v>
      </c>
      <c r="L12" s="73">
        <v>216</v>
      </c>
      <c r="M12" s="22">
        <f t="shared" si="1"/>
        <v>7</v>
      </c>
      <c r="N12" s="34">
        <f t="shared" si="1"/>
        <v>8</v>
      </c>
      <c r="O12" s="69">
        <f t="shared" si="2"/>
        <v>3.7037037037037035E-2</v>
      </c>
      <c r="P12" s="35">
        <f t="shared" si="3"/>
        <v>0.17568627450980392</v>
      </c>
      <c r="Q12" s="10"/>
      <c r="R12">
        <v>1</v>
      </c>
      <c r="S12" s="94">
        <f t="shared" si="5"/>
        <v>1</v>
      </c>
      <c r="T12" s="49">
        <f t="shared" si="4"/>
        <v>224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139</v>
      </c>
      <c r="F13" s="73">
        <v>139</v>
      </c>
      <c r="G13" s="93">
        <v>142</v>
      </c>
      <c r="H13" s="73">
        <v>142</v>
      </c>
      <c r="I13" s="22">
        <f t="shared" si="0"/>
        <v>-3</v>
      </c>
      <c r="J13" s="33">
        <f t="shared" si="0"/>
        <v>-3</v>
      </c>
      <c r="K13" s="93">
        <v>131</v>
      </c>
      <c r="L13" s="73">
        <v>131</v>
      </c>
      <c r="M13" s="22">
        <f t="shared" si="1"/>
        <v>8</v>
      </c>
      <c r="N13" s="34">
        <f t="shared" si="1"/>
        <v>8</v>
      </c>
      <c r="O13" s="69">
        <f>IF(ISERROR(N13/L13),0,N13/L13)</f>
        <v>6.1068702290076333E-2</v>
      </c>
      <c r="P13" s="35">
        <f t="shared" si="3"/>
        <v>0.10901960784313726</v>
      </c>
      <c r="Q13" s="10"/>
      <c r="R13">
        <v>1</v>
      </c>
      <c r="S13" s="94">
        <f t="shared" si="5"/>
        <v>1</v>
      </c>
      <c r="T13" s="49">
        <f t="shared" si="4"/>
        <v>139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7.8431372549019605E-4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7.8431372549019605E-4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5</v>
      </c>
      <c r="H17" s="73">
        <v>6</v>
      </c>
      <c r="I17" s="22">
        <f t="shared" si="0"/>
        <v>-1</v>
      </c>
      <c r="J17" s="33">
        <f t="shared" si="0"/>
        <v>-2</v>
      </c>
      <c r="K17" s="93">
        <v>5</v>
      </c>
      <c r="L17" s="73">
        <v>5</v>
      </c>
      <c r="M17" s="22">
        <f t="shared" si="1"/>
        <v>-1</v>
      </c>
      <c r="N17" s="34">
        <f t="shared" si="1"/>
        <v>-1</v>
      </c>
      <c r="O17" s="69">
        <f t="shared" si="6"/>
        <v>-0.2</v>
      </c>
      <c r="P17" s="35">
        <f t="shared" si="3"/>
        <v>3.1372549019607842E-3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42</v>
      </c>
      <c r="F18" s="73">
        <v>42</v>
      </c>
      <c r="G18" s="93">
        <v>42</v>
      </c>
      <c r="H18" s="73">
        <v>42</v>
      </c>
      <c r="I18" s="22">
        <f t="shared" si="0"/>
        <v>0</v>
      </c>
      <c r="J18" s="33">
        <f t="shared" si="0"/>
        <v>0</v>
      </c>
      <c r="K18" s="93">
        <v>46</v>
      </c>
      <c r="L18" s="73">
        <v>46</v>
      </c>
      <c r="M18" s="22">
        <f t="shared" si="1"/>
        <v>-4</v>
      </c>
      <c r="N18" s="34">
        <f t="shared" si="1"/>
        <v>-4</v>
      </c>
      <c r="O18" s="69">
        <f t="shared" si="6"/>
        <v>-8.6956521739130432E-2</v>
      </c>
      <c r="P18" s="35">
        <f t="shared" si="3"/>
        <v>3.2941176470588238E-2</v>
      </c>
      <c r="Q18" s="10"/>
      <c r="R18">
        <v>1</v>
      </c>
      <c r="S18" s="94">
        <f t="shared" si="5"/>
        <v>1</v>
      </c>
      <c r="T18" s="49">
        <f t="shared" si="4"/>
        <v>42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7.8431372549019605E-4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7.8431372549019605E-4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121</v>
      </c>
      <c r="F21" s="73">
        <v>130</v>
      </c>
      <c r="G21" s="93">
        <v>121</v>
      </c>
      <c r="H21" s="73">
        <v>130</v>
      </c>
      <c r="I21" s="22">
        <f t="shared" si="0"/>
        <v>0</v>
      </c>
      <c r="J21" s="33">
        <f t="shared" si="0"/>
        <v>0</v>
      </c>
      <c r="K21" s="93">
        <v>127</v>
      </c>
      <c r="L21" s="73">
        <v>138</v>
      </c>
      <c r="M21" s="22">
        <f t="shared" ref="M21:N33" si="7">E21-K21</f>
        <v>-6</v>
      </c>
      <c r="N21" s="34">
        <f t="shared" si="7"/>
        <v>-8</v>
      </c>
      <c r="O21" s="69">
        <f t="shared" si="6"/>
        <v>-5.7971014492753624E-2</v>
      </c>
      <c r="P21" s="35">
        <f t="shared" si="3"/>
        <v>0.10196078431372549</v>
      </c>
      <c r="Q21" s="10"/>
      <c r="R21">
        <v>1</v>
      </c>
      <c r="S21" s="94">
        <f t="shared" si="5"/>
        <v>1</v>
      </c>
      <c r="T21" s="49">
        <f t="shared" si="4"/>
        <v>130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7</v>
      </c>
      <c r="L22" s="73">
        <v>7</v>
      </c>
      <c r="M22" s="22">
        <f t="shared" si="7"/>
        <v>-1</v>
      </c>
      <c r="N22" s="34">
        <f t="shared" si="7"/>
        <v>-1</v>
      </c>
      <c r="O22" s="69">
        <f t="shared" si="6"/>
        <v>-0.14285714285714285</v>
      </c>
      <c r="P22" s="35">
        <f t="shared" si="3"/>
        <v>4.7058823529411761E-3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7</v>
      </c>
      <c r="G23" s="93">
        <v>3</v>
      </c>
      <c r="H23" s="73">
        <v>7</v>
      </c>
      <c r="I23" s="37">
        <f t="shared" si="0"/>
        <v>0</v>
      </c>
      <c r="J23" s="33">
        <f t="shared" si="0"/>
        <v>0</v>
      </c>
      <c r="K23" s="93">
        <v>5</v>
      </c>
      <c r="L23" s="73">
        <v>9</v>
      </c>
      <c r="M23" s="37">
        <f t="shared" si="7"/>
        <v>-2</v>
      </c>
      <c r="N23" s="38">
        <f t="shared" si="7"/>
        <v>-2</v>
      </c>
      <c r="O23" s="70">
        <f t="shared" si="6"/>
        <v>-0.22222222222222221</v>
      </c>
      <c r="P23" s="39">
        <f t="shared" si="3"/>
        <v>5.4901960784313726E-3</v>
      </c>
      <c r="Q23" s="10"/>
      <c r="R23">
        <v>1</v>
      </c>
      <c r="S23" s="94">
        <f t="shared" si="5"/>
        <v>1</v>
      </c>
      <c r="T23" s="49">
        <f t="shared" si="4"/>
        <v>7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7.8431372549019605E-4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20</v>
      </c>
      <c r="G26" s="93">
        <v>12</v>
      </c>
      <c r="H26" s="73">
        <v>19</v>
      </c>
      <c r="I26" s="22">
        <f t="shared" si="0"/>
        <v>1</v>
      </c>
      <c r="J26" s="33">
        <f t="shared" si="0"/>
        <v>1</v>
      </c>
      <c r="K26" s="93">
        <v>11</v>
      </c>
      <c r="L26" s="73">
        <v>16</v>
      </c>
      <c r="M26" s="22">
        <f t="shared" si="7"/>
        <v>2</v>
      </c>
      <c r="N26" s="34">
        <f t="shared" si="7"/>
        <v>4</v>
      </c>
      <c r="O26" s="69">
        <f t="shared" si="6"/>
        <v>0.25</v>
      </c>
      <c r="P26" s="35">
        <f t="shared" si="3"/>
        <v>1.5686274509803921E-2</v>
      </c>
      <c r="Q26" s="10"/>
      <c r="R26">
        <v>1</v>
      </c>
      <c r="S26" s="94">
        <f t="shared" si="5"/>
        <v>1</v>
      </c>
      <c r="T26" s="49">
        <f t="shared" si="4"/>
        <v>20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3.1372549019607842E-3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-1</v>
      </c>
      <c r="N28" s="34">
        <f t="shared" si="7"/>
        <v>-1</v>
      </c>
      <c r="O28" s="69">
        <f t="shared" si="6"/>
        <v>-0.33333333333333331</v>
      </c>
      <c r="P28" s="35">
        <f t="shared" si="3"/>
        <v>1.5686274509803921E-3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250</v>
      </c>
      <c r="F29" s="73">
        <v>292</v>
      </c>
      <c r="G29" s="93">
        <v>250</v>
      </c>
      <c r="H29" s="73">
        <v>290</v>
      </c>
      <c r="I29" s="22">
        <f t="shared" si="0"/>
        <v>0</v>
      </c>
      <c r="J29" s="33">
        <f t="shared" si="0"/>
        <v>2</v>
      </c>
      <c r="K29" s="93">
        <v>249</v>
      </c>
      <c r="L29" s="73">
        <v>287</v>
      </c>
      <c r="M29" s="22">
        <f t="shared" si="7"/>
        <v>1</v>
      </c>
      <c r="N29" s="34">
        <f t="shared" si="7"/>
        <v>5</v>
      </c>
      <c r="O29" s="69">
        <f t="shared" si="6"/>
        <v>1.7421602787456445E-2</v>
      </c>
      <c r="P29" s="35">
        <f t="shared" si="3"/>
        <v>0.22901960784313727</v>
      </c>
      <c r="Q29" s="10"/>
      <c r="R29">
        <v>1</v>
      </c>
      <c r="S29" s="94">
        <f t="shared" si="5"/>
        <v>1</v>
      </c>
      <c r="T29" s="49">
        <f t="shared" si="4"/>
        <v>292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>
        <v>1</v>
      </c>
      <c r="L32" s="73">
        <v>1</v>
      </c>
      <c r="M32" s="22">
        <f t="shared" si="7"/>
        <v>-1</v>
      </c>
      <c r="N32" s="34">
        <f t="shared" si="7"/>
        <v>-1</v>
      </c>
      <c r="O32" s="69">
        <f t="shared" si="6"/>
        <v>-1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7.8431372549019605E-4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39</v>
      </c>
      <c r="L35" s="73">
        <v>39</v>
      </c>
      <c r="M35" s="22">
        <f t="shared" ref="M35:N54" si="8">E35-K35</f>
        <v>-18</v>
      </c>
      <c r="N35" s="34">
        <f t="shared" si="8"/>
        <v>-18</v>
      </c>
      <c r="O35" s="69">
        <f t="shared" si="6"/>
        <v>-0.46153846153846156</v>
      </c>
      <c r="P35" s="35">
        <f t="shared" si="3"/>
        <v>1.6470588235294119E-2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2.352941176470588E-3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11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10</v>
      </c>
      <c r="L37" s="73">
        <v>11</v>
      </c>
      <c r="M37" s="22">
        <f t="shared" si="8"/>
        <v>1</v>
      </c>
      <c r="N37" s="34">
        <f t="shared" si="8"/>
        <v>0</v>
      </c>
      <c r="O37" s="69">
        <f t="shared" si="6"/>
        <v>0</v>
      </c>
      <c r="P37" s="35">
        <f t="shared" si="3"/>
        <v>8.6274509803921564E-3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7.8431372549019605E-4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>
        <v>1</v>
      </c>
      <c r="F40" s="73">
        <v>1</v>
      </c>
      <c r="G40" s="22">
        <v>1</v>
      </c>
      <c r="H40" s="73">
        <v>1</v>
      </c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1</v>
      </c>
      <c r="N40" s="34">
        <f t="shared" si="8"/>
        <v>1</v>
      </c>
      <c r="O40" s="69">
        <f t="shared" si="6"/>
        <v>0</v>
      </c>
      <c r="P40" s="35">
        <f t="shared" si="3"/>
        <v>7.8431372549019605E-4</v>
      </c>
      <c r="Q40" s="10"/>
      <c r="R40">
        <v>0</v>
      </c>
      <c r="S40" s="100">
        <f t="shared" si="5"/>
        <v>1</v>
      </c>
      <c r="T40" s="49">
        <f t="shared" si="4"/>
        <v>1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120</v>
      </c>
      <c r="F41" s="72">
        <v>126</v>
      </c>
      <c r="G41" s="93">
        <v>121</v>
      </c>
      <c r="H41" s="72">
        <v>127</v>
      </c>
      <c r="I41" s="22">
        <f t="shared" si="9"/>
        <v>-1</v>
      </c>
      <c r="J41" s="36">
        <f t="shared" si="9"/>
        <v>-1</v>
      </c>
      <c r="K41" s="93">
        <v>89</v>
      </c>
      <c r="L41" s="72">
        <v>95</v>
      </c>
      <c r="M41" s="22">
        <f t="shared" si="8"/>
        <v>31</v>
      </c>
      <c r="N41" s="34">
        <f t="shared" si="8"/>
        <v>31</v>
      </c>
      <c r="O41" s="69">
        <f t="shared" si="6"/>
        <v>0.32631578947368423</v>
      </c>
      <c r="P41" s="35">
        <f t="shared" si="3"/>
        <v>9.8823529411764699E-2</v>
      </c>
      <c r="Q41" s="10"/>
      <c r="R41">
        <v>1</v>
      </c>
      <c r="S41" s="94">
        <f t="shared" si="5"/>
        <v>1</v>
      </c>
      <c r="T41" s="49">
        <f t="shared" si="4"/>
        <v>126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7.8431372549019605E-4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7.8431372549019605E-4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/>
      <c r="F49" s="72"/>
      <c r="G49" s="22">
        <v>1</v>
      </c>
      <c r="H49" s="72">
        <v>1</v>
      </c>
      <c r="I49" s="77">
        <f t="shared" si="9"/>
        <v>-1</v>
      </c>
      <c r="J49" s="33">
        <f t="shared" si="9"/>
        <v>-1</v>
      </c>
      <c r="K49" s="22">
        <v>1</v>
      </c>
      <c r="L49" s="72">
        <v>1</v>
      </c>
      <c r="M49" s="22">
        <f t="shared" si="8"/>
        <v>-1</v>
      </c>
      <c r="N49" s="34">
        <f t="shared" si="8"/>
        <v>-1</v>
      </c>
      <c r="O49" s="69">
        <f t="shared" si="6"/>
        <v>-1</v>
      </c>
      <c r="P49" s="35">
        <f t="shared" si="3"/>
        <v>0</v>
      </c>
      <c r="Q49" s="10"/>
      <c r="R49">
        <v>1</v>
      </c>
      <c r="S49" s="115">
        <f t="shared" si="5"/>
        <v>3</v>
      </c>
      <c r="T49" s="49">
        <f t="shared" si="4"/>
        <v>0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144">
        <v>43</v>
      </c>
      <c r="C52" s="116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6</v>
      </c>
      <c r="I53" s="42">
        <f t="shared" si="9"/>
        <v>0</v>
      </c>
      <c r="J53" s="40">
        <f t="shared" si="9"/>
        <v>-1</v>
      </c>
      <c r="K53" s="21">
        <v>6</v>
      </c>
      <c r="L53" s="72">
        <v>6</v>
      </c>
      <c r="M53" s="21">
        <f t="shared" si="8"/>
        <v>-1</v>
      </c>
      <c r="N53" s="34">
        <f t="shared" si="8"/>
        <v>-1</v>
      </c>
      <c r="O53" s="69">
        <f t="shared" si="6"/>
        <v>-0.16666666666666666</v>
      </c>
      <c r="P53" s="35">
        <f t="shared" si="3"/>
        <v>3.9215686274509803E-3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1057</v>
      </c>
      <c r="F54" s="75">
        <f>SUM(F5:F53)</f>
        <v>1275</v>
      </c>
      <c r="G54" s="43">
        <f>SUM(G5:G53)</f>
        <v>1060</v>
      </c>
      <c r="H54" s="75">
        <f>SUM(H5:H53)</f>
        <v>1274</v>
      </c>
      <c r="I54" s="44">
        <f t="shared" si="9"/>
        <v>-3</v>
      </c>
      <c r="J54" s="141">
        <f t="shared" si="9"/>
        <v>1</v>
      </c>
      <c r="K54" s="43">
        <f>SUM(K5:K53)</f>
        <v>1042</v>
      </c>
      <c r="L54" s="75">
        <f>SUM(L5:L53)</f>
        <v>1260</v>
      </c>
      <c r="M54" s="44">
        <f t="shared" si="8"/>
        <v>15</v>
      </c>
      <c r="N54" s="45">
        <f t="shared" si="8"/>
        <v>15</v>
      </c>
      <c r="O54" s="71">
        <f t="shared" si="6"/>
        <v>1.1904761904761904E-2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1275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B0BC2-9A44-4788-A6EF-CCFBDB6C55AE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103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44044</v>
      </c>
      <c r="F3" s="388"/>
      <c r="G3" s="387">
        <v>44013</v>
      </c>
      <c r="H3" s="388"/>
      <c r="I3" s="345" t="s">
        <v>3</v>
      </c>
      <c r="J3" s="346"/>
      <c r="K3" s="387">
        <v>43678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1.5698587127158557E-3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1030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211</v>
      </c>
      <c r="AF5" s="83">
        <v>2</v>
      </c>
      <c r="AG5" s="83">
        <f>$T6+$T24</f>
        <v>3</v>
      </c>
      <c r="AH5" s="57">
        <f>V5+X5+Z5+AB5+AD5+AF5</f>
        <v>33</v>
      </c>
      <c r="AI5" s="58">
        <f>W5+Y5+AA5+AC5+AE5+AG5+T53</f>
        <v>1275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1.5698587127158557E-3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0.80784313725490198</v>
      </c>
      <c r="X6" s="60">
        <f>X5/AH5</f>
        <v>0.18181818181818182</v>
      </c>
      <c r="Y6" s="60">
        <f>Y5/AI5</f>
        <v>7.8431372549019607E-3</v>
      </c>
      <c r="Z6" s="59">
        <f>Z5/AH5</f>
        <v>6.0606060606060608E-2</v>
      </c>
      <c r="AA6" s="59">
        <f>AA5/AI5</f>
        <v>1.5686274509803921E-3</v>
      </c>
      <c r="AB6" s="60">
        <f>AB5/AH5</f>
        <v>9.0909090909090912E-2</v>
      </c>
      <c r="AC6" s="60">
        <f>AC5/AI5</f>
        <v>1.019607843137255E-2</v>
      </c>
      <c r="AD6" s="59">
        <f>AD5/AH5</f>
        <v>0.18181818181818182</v>
      </c>
      <c r="AE6" s="59">
        <f>AE5/AI5</f>
        <v>0.16549019607843138</v>
      </c>
      <c r="AF6" s="60">
        <f>AF5/AH5</f>
        <v>6.0606060606060608E-2</v>
      </c>
      <c r="AG6" s="60">
        <f>AG5/AI5</f>
        <v>2.352941176470588E-3</v>
      </c>
      <c r="AH6" s="61">
        <f>V6+X6+Z6+AB6+AD6+AF6</f>
        <v>1</v>
      </c>
      <c r="AI6" s="62">
        <f>W6+Y6+AA6+AC6+AE6+AG6+0.001</f>
        <v>0.99629411764705889</v>
      </c>
      <c r="AJ6" s="63">
        <f>AJ5/AI5</f>
        <v>0.39921568627450982</v>
      </c>
      <c r="AK6" s="64">
        <f>AK5/AI5</f>
        <v>0.48470588235294115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1.5698587127158557E-3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112</v>
      </c>
      <c r="F8" s="73">
        <v>202</v>
      </c>
      <c r="G8" s="93">
        <v>113</v>
      </c>
      <c r="H8" s="73">
        <v>203</v>
      </c>
      <c r="I8" s="22">
        <f t="shared" si="0"/>
        <v>-1</v>
      </c>
      <c r="J8" s="33">
        <f t="shared" si="0"/>
        <v>-1</v>
      </c>
      <c r="K8" s="93">
        <v>113</v>
      </c>
      <c r="L8" s="73">
        <v>209</v>
      </c>
      <c r="M8" s="22">
        <f t="shared" si="1"/>
        <v>-1</v>
      </c>
      <c r="N8" s="34">
        <f t="shared" si="1"/>
        <v>-7</v>
      </c>
      <c r="O8" s="69">
        <f t="shared" si="2"/>
        <v>-3.3492822966507178E-2</v>
      </c>
      <c r="P8" s="35">
        <f t="shared" si="3"/>
        <v>0.15855572998430142</v>
      </c>
      <c r="Q8" s="10"/>
      <c r="R8">
        <v>1</v>
      </c>
      <c r="S8" s="143">
        <f>D8</f>
        <v>5</v>
      </c>
      <c r="T8" s="49">
        <f t="shared" si="4"/>
        <v>202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19</v>
      </c>
      <c r="G9" s="93">
        <v>10</v>
      </c>
      <c r="H9" s="73">
        <v>19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3</v>
      </c>
      <c r="N9" s="34">
        <f t="shared" si="1"/>
        <v>3</v>
      </c>
      <c r="O9" s="69">
        <f t="shared" si="2"/>
        <v>0.1875</v>
      </c>
      <c r="P9" s="35">
        <f t="shared" si="3"/>
        <v>1.4913657770800628E-2</v>
      </c>
      <c r="Q9" s="10"/>
      <c r="R9">
        <v>1</v>
      </c>
      <c r="S9" s="94">
        <f t="shared" ref="S9:S53" si="5">D9</f>
        <v>1</v>
      </c>
      <c r="T9" s="49">
        <f t="shared" si="4"/>
        <v>19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7.8492935635792783E-4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1.5698587127158557E-3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176</v>
      </c>
      <c r="F12" s="73">
        <v>217</v>
      </c>
      <c r="G12" s="93">
        <v>175</v>
      </c>
      <c r="H12" s="73">
        <v>216</v>
      </c>
      <c r="I12" s="22">
        <f t="shared" si="0"/>
        <v>1</v>
      </c>
      <c r="J12" s="33">
        <f t="shared" si="0"/>
        <v>1</v>
      </c>
      <c r="K12" s="93">
        <v>174</v>
      </c>
      <c r="L12" s="73">
        <v>219</v>
      </c>
      <c r="M12" s="22">
        <f t="shared" si="1"/>
        <v>2</v>
      </c>
      <c r="N12" s="34">
        <f t="shared" si="1"/>
        <v>-2</v>
      </c>
      <c r="O12" s="69">
        <f t="shared" si="2"/>
        <v>-9.1324200913242004E-3</v>
      </c>
      <c r="P12" s="35">
        <f t="shared" si="3"/>
        <v>0.17032967032967034</v>
      </c>
      <c r="Q12" s="10"/>
      <c r="R12">
        <v>1</v>
      </c>
      <c r="S12" s="94">
        <f t="shared" si="5"/>
        <v>1</v>
      </c>
      <c r="T12" s="49">
        <f t="shared" si="4"/>
        <v>217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142</v>
      </c>
      <c r="F13" s="73">
        <v>142</v>
      </c>
      <c r="G13" s="93">
        <v>143</v>
      </c>
      <c r="H13" s="73">
        <v>143</v>
      </c>
      <c r="I13" s="22">
        <f t="shared" si="0"/>
        <v>-1</v>
      </c>
      <c r="J13" s="33">
        <f t="shared" si="0"/>
        <v>-1</v>
      </c>
      <c r="K13" s="93">
        <v>132</v>
      </c>
      <c r="L13" s="73">
        <v>132</v>
      </c>
      <c r="M13" s="22">
        <f t="shared" si="1"/>
        <v>10</v>
      </c>
      <c r="N13" s="34">
        <f t="shared" si="1"/>
        <v>10</v>
      </c>
      <c r="O13" s="69">
        <f>IF(ISERROR(N13/L13),0,N13/L13)</f>
        <v>7.575757575757576E-2</v>
      </c>
      <c r="P13" s="35">
        <f t="shared" si="3"/>
        <v>0.11145996860282574</v>
      </c>
      <c r="Q13" s="10"/>
      <c r="R13">
        <v>1</v>
      </c>
      <c r="S13" s="94">
        <f t="shared" si="5"/>
        <v>1</v>
      </c>
      <c r="T13" s="49">
        <f t="shared" si="4"/>
        <v>142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7.8492935635792783E-4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7.8492935635792783E-4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6</v>
      </c>
      <c r="G17" s="93">
        <v>5</v>
      </c>
      <c r="H17" s="73">
        <v>6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1</v>
      </c>
      <c r="O17" s="69">
        <f t="shared" si="6"/>
        <v>0.2</v>
      </c>
      <c r="P17" s="35">
        <f t="shared" si="3"/>
        <v>4.7095761381475663E-3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42</v>
      </c>
      <c r="F18" s="73">
        <v>42</v>
      </c>
      <c r="G18" s="93">
        <v>42</v>
      </c>
      <c r="H18" s="73">
        <v>42</v>
      </c>
      <c r="I18" s="22">
        <f t="shared" si="0"/>
        <v>0</v>
      </c>
      <c r="J18" s="33">
        <f t="shared" si="0"/>
        <v>0</v>
      </c>
      <c r="K18" s="93">
        <v>40</v>
      </c>
      <c r="L18" s="73">
        <v>40</v>
      </c>
      <c r="M18" s="22">
        <f t="shared" si="1"/>
        <v>2</v>
      </c>
      <c r="N18" s="34">
        <f t="shared" si="1"/>
        <v>2</v>
      </c>
      <c r="O18" s="69">
        <f t="shared" si="6"/>
        <v>0.05</v>
      </c>
      <c r="P18" s="35">
        <f t="shared" si="3"/>
        <v>3.2967032967032968E-2</v>
      </c>
      <c r="Q18" s="10"/>
      <c r="R18">
        <v>1</v>
      </c>
      <c r="S18" s="94">
        <f t="shared" si="5"/>
        <v>1</v>
      </c>
      <c r="T18" s="49">
        <f t="shared" si="4"/>
        <v>42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7.8492935635792783E-4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7.8492935635792783E-4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121</v>
      </c>
      <c r="F21" s="73">
        <v>130</v>
      </c>
      <c r="G21" s="93">
        <v>121</v>
      </c>
      <c r="H21" s="73">
        <v>130</v>
      </c>
      <c r="I21" s="22">
        <f t="shared" si="0"/>
        <v>0</v>
      </c>
      <c r="J21" s="33">
        <f t="shared" si="0"/>
        <v>0</v>
      </c>
      <c r="K21" s="93">
        <v>127</v>
      </c>
      <c r="L21" s="73">
        <v>138</v>
      </c>
      <c r="M21" s="22">
        <f t="shared" ref="M21:N33" si="7">E21-K21</f>
        <v>-6</v>
      </c>
      <c r="N21" s="34">
        <f t="shared" si="7"/>
        <v>-8</v>
      </c>
      <c r="O21" s="69">
        <f t="shared" si="6"/>
        <v>-5.7971014492753624E-2</v>
      </c>
      <c r="P21" s="35">
        <f t="shared" si="3"/>
        <v>0.10204081632653061</v>
      </c>
      <c r="Q21" s="10"/>
      <c r="R21">
        <v>1</v>
      </c>
      <c r="S21" s="94">
        <f t="shared" si="5"/>
        <v>1</v>
      </c>
      <c r="T21" s="49">
        <f t="shared" si="4"/>
        <v>130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4.7095761381475663E-3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7</v>
      </c>
      <c r="G23" s="93">
        <v>3</v>
      </c>
      <c r="H23" s="73">
        <v>7</v>
      </c>
      <c r="I23" s="37">
        <f t="shared" si="0"/>
        <v>0</v>
      </c>
      <c r="J23" s="33">
        <f t="shared" si="0"/>
        <v>0</v>
      </c>
      <c r="K23" s="93">
        <v>5</v>
      </c>
      <c r="L23" s="73">
        <v>9</v>
      </c>
      <c r="M23" s="37">
        <f t="shared" si="7"/>
        <v>-2</v>
      </c>
      <c r="N23" s="38">
        <f t="shared" si="7"/>
        <v>-2</v>
      </c>
      <c r="O23" s="70">
        <f t="shared" si="6"/>
        <v>-0.22222222222222221</v>
      </c>
      <c r="P23" s="39">
        <f t="shared" si="3"/>
        <v>5.4945054945054949E-3</v>
      </c>
      <c r="Q23" s="10"/>
      <c r="R23">
        <v>1</v>
      </c>
      <c r="S23" s="94">
        <f t="shared" si="5"/>
        <v>1</v>
      </c>
      <c r="T23" s="49">
        <f t="shared" si="4"/>
        <v>7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7.8492935635792783E-4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12</v>
      </c>
      <c r="F26" s="73">
        <v>19</v>
      </c>
      <c r="G26" s="93">
        <v>13</v>
      </c>
      <c r="H26" s="73">
        <v>21</v>
      </c>
      <c r="I26" s="22">
        <f t="shared" si="0"/>
        <v>-1</v>
      </c>
      <c r="J26" s="33">
        <f t="shared" si="0"/>
        <v>-2</v>
      </c>
      <c r="K26" s="93">
        <v>11</v>
      </c>
      <c r="L26" s="73">
        <v>16</v>
      </c>
      <c r="M26" s="22">
        <f t="shared" si="7"/>
        <v>1</v>
      </c>
      <c r="N26" s="34">
        <f t="shared" si="7"/>
        <v>3</v>
      </c>
      <c r="O26" s="69">
        <f t="shared" si="6"/>
        <v>0.1875</v>
      </c>
      <c r="P26" s="35">
        <f t="shared" si="3"/>
        <v>1.4913657770800628E-2</v>
      </c>
      <c r="Q26" s="10"/>
      <c r="R26">
        <v>1</v>
      </c>
      <c r="S26" s="94">
        <f t="shared" si="5"/>
        <v>1</v>
      </c>
      <c r="T26" s="49">
        <f t="shared" si="4"/>
        <v>19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/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3.1397174254317113E-3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-1</v>
      </c>
      <c r="N28" s="34">
        <f t="shared" si="7"/>
        <v>-1</v>
      </c>
      <c r="O28" s="69">
        <f t="shared" si="6"/>
        <v>-0.33333333333333331</v>
      </c>
      <c r="P28" s="35">
        <f t="shared" si="3"/>
        <v>1.5698587127158557E-3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250</v>
      </c>
      <c r="F29" s="73">
        <v>290</v>
      </c>
      <c r="G29" s="93">
        <v>249</v>
      </c>
      <c r="H29" s="73">
        <v>290</v>
      </c>
      <c r="I29" s="22">
        <f t="shared" si="0"/>
        <v>1</v>
      </c>
      <c r="J29" s="33">
        <f t="shared" si="0"/>
        <v>0</v>
      </c>
      <c r="K29" s="93">
        <v>239</v>
      </c>
      <c r="L29" s="73">
        <v>278</v>
      </c>
      <c r="M29" s="22">
        <f t="shared" si="7"/>
        <v>11</v>
      </c>
      <c r="N29" s="34">
        <f t="shared" si="7"/>
        <v>12</v>
      </c>
      <c r="O29" s="69">
        <f t="shared" si="6"/>
        <v>4.3165467625899283E-2</v>
      </c>
      <c r="P29" s="35">
        <f t="shared" si="3"/>
        <v>0.22762951334379905</v>
      </c>
      <c r="Q29" s="10"/>
      <c r="R29">
        <v>1</v>
      </c>
      <c r="S29" s="94">
        <f t="shared" si="5"/>
        <v>1</v>
      </c>
      <c r="T29" s="49">
        <f t="shared" si="4"/>
        <v>290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7.8492935635792783E-4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21</v>
      </c>
      <c r="H35" s="73">
        <v>21</v>
      </c>
      <c r="I35" s="22">
        <f t="shared" si="0"/>
        <v>0</v>
      </c>
      <c r="J35" s="33">
        <f t="shared" si="0"/>
        <v>0</v>
      </c>
      <c r="K35" s="93">
        <v>46</v>
      </c>
      <c r="L35" s="73">
        <v>46</v>
      </c>
      <c r="M35" s="22">
        <f t="shared" ref="M35:N54" si="8">E35-K35</f>
        <v>-25</v>
      </c>
      <c r="N35" s="34">
        <f t="shared" si="8"/>
        <v>-25</v>
      </c>
      <c r="O35" s="69">
        <f t="shared" si="6"/>
        <v>-0.54347826086956519</v>
      </c>
      <c r="P35" s="35">
        <f t="shared" si="3"/>
        <v>1.6483516483516484E-2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2.3547880690737832E-3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11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10</v>
      </c>
      <c r="L37" s="73">
        <v>11</v>
      </c>
      <c r="M37" s="22">
        <f t="shared" si="8"/>
        <v>1</v>
      </c>
      <c r="N37" s="34">
        <f t="shared" si="8"/>
        <v>0</v>
      </c>
      <c r="O37" s="69">
        <f t="shared" si="6"/>
        <v>0</v>
      </c>
      <c r="P37" s="35">
        <f t="shared" si="3"/>
        <v>8.634222919937205E-3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7.8492935635792783E-4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>
        <v>1</v>
      </c>
      <c r="F40" s="73">
        <v>1</v>
      </c>
      <c r="G40" s="22">
        <v>3</v>
      </c>
      <c r="H40" s="73">
        <v>3</v>
      </c>
      <c r="I40" s="22">
        <f t="shared" si="9"/>
        <v>-2</v>
      </c>
      <c r="J40" s="36">
        <f t="shared" si="9"/>
        <v>-2</v>
      </c>
      <c r="K40" s="22"/>
      <c r="L40" s="73"/>
      <c r="M40" s="22">
        <f t="shared" si="8"/>
        <v>1</v>
      </c>
      <c r="N40" s="34">
        <f t="shared" si="8"/>
        <v>1</v>
      </c>
      <c r="O40" s="69">
        <f t="shared" si="6"/>
        <v>0</v>
      </c>
      <c r="P40" s="35">
        <f t="shared" si="3"/>
        <v>7.8492935635792783E-4</v>
      </c>
      <c r="Q40" s="10"/>
      <c r="R40">
        <v>0</v>
      </c>
      <c r="S40" s="100">
        <f t="shared" si="5"/>
        <v>1</v>
      </c>
      <c r="T40" s="49">
        <f t="shared" si="4"/>
        <v>1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121</v>
      </c>
      <c r="F41" s="72">
        <v>127</v>
      </c>
      <c r="G41" s="93">
        <v>124</v>
      </c>
      <c r="H41" s="72">
        <v>130</v>
      </c>
      <c r="I41" s="22">
        <f t="shared" si="9"/>
        <v>-3</v>
      </c>
      <c r="J41" s="36">
        <f t="shared" si="9"/>
        <v>-3</v>
      </c>
      <c r="K41" s="93">
        <v>78</v>
      </c>
      <c r="L41" s="72">
        <v>84</v>
      </c>
      <c r="M41" s="22">
        <f t="shared" si="8"/>
        <v>43</v>
      </c>
      <c r="N41" s="34">
        <f t="shared" si="8"/>
        <v>43</v>
      </c>
      <c r="O41" s="69">
        <f t="shared" si="6"/>
        <v>0.51190476190476186</v>
      </c>
      <c r="P41" s="35">
        <f t="shared" si="3"/>
        <v>9.968602825745683E-2</v>
      </c>
      <c r="Q41" s="10"/>
      <c r="R41">
        <v>1</v>
      </c>
      <c r="S41" s="94">
        <f t="shared" si="5"/>
        <v>1</v>
      </c>
      <c r="T41" s="49">
        <f t="shared" si="4"/>
        <v>127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7.8492935635792783E-4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7.8492935635792783E-4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7.8492935635792783E-4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6</v>
      </c>
      <c r="G53" s="21">
        <v>5</v>
      </c>
      <c r="H53" s="72">
        <v>5</v>
      </c>
      <c r="I53" s="42">
        <f t="shared" si="9"/>
        <v>0</v>
      </c>
      <c r="J53" s="40">
        <f t="shared" si="9"/>
        <v>1</v>
      </c>
      <c r="K53" s="21">
        <v>5</v>
      </c>
      <c r="L53" s="72">
        <v>5</v>
      </c>
      <c r="M53" s="21">
        <f t="shared" si="8"/>
        <v>0</v>
      </c>
      <c r="N53" s="34">
        <f t="shared" si="8"/>
        <v>1</v>
      </c>
      <c r="O53" s="69">
        <f t="shared" si="6"/>
        <v>0.2</v>
      </c>
      <c r="P53" s="35">
        <f t="shared" si="3"/>
        <v>4.7095761381475663E-3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1060</v>
      </c>
      <c r="F54" s="75">
        <f>SUM(F5:F53)</f>
        <v>1274</v>
      </c>
      <c r="G54" s="43">
        <f>SUM(G5:G53)</f>
        <v>1066</v>
      </c>
      <c r="H54" s="75">
        <f>SUM(H5:H53)</f>
        <v>1281</v>
      </c>
      <c r="I54" s="44">
        <f t="shared" si="9"/>
        <v>-6</v>
      </c>
      <c r="J54" s="141">
        <f t="shared" si="9"/>
        <v>-7</v>
      </c>
      <c r="K54" s="43">
        <f>SUM(K5:K53)</f>
        <v>1020</v>
      </c>
      <c r="L54" s="75">
        <f>SUM(L5:L53)</f>
        <v>1242</v>
      </c>
      <c r="M54" s="44">
        <f t="shared" si="8"/>
        <v>40</v>
      </c>
      <c r="N54" s="45">
        <f t="shared" si="8"/>
        <v>32</v>
      </c>
      <c r="O54" s="71">
        <f t="shared" si="6"/>
        <v>2.5764895330112721E-2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858C-4A73-470F-902D-BC726F135F01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102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44013</v>
      </c>
      <c r="F3" s="388"/>
      <c r="G3" s="387">
        <v>43983</v>
      </c>
      <c r="H3" s="388"/>
      <c r="I3" s="345" t="s">
        <v>3</v>
      </c>
      <c r="J3" s="346"/>
      <c r="K3" s="387">
        <v>43647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1.56128024980484E-3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1037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212</v>
      </c>
      <c r="AF5" s="83">
        <v>2</v>
      </c>
      <c r="AG5" s="83">
        <f>$T6+$T24</f>
        <v>3</v>
      </c>
      <c r="AH5" s="57">
        <f>V5+X5+Z5+AB5+AD5+AF5</f>
        <v>33</v>
      </c>
      <c r="AI5" s="58">
        <f>W5+Y5+AA5+AC5+AE5+AG5+T53</f>
        <v>1282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1.56128024980484E-3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0.80889235569422779</v>
      </c>
      <c r="X6" s="60">
        <f>X5/AH5</f>
        <v>0.18181818181818182</v>
      </c>
      <c r="Y6" s="60">
        <f>Y5/AI5</f>
        <v>7.8003120124804995E-3</v>
      </c>
      <c r="Z6" s="59">
        <f>Z5/AH5</f>
        <v>6.0606060606060608E-2</v>
      </c>
      <c r="AA6" s="59">
        <f>AA5/AI5</f>
        <v>1.5600624024960999E-3</v>
      </c>
      <c r="AB6" s="60">
        <f>AB5/AH5</f>
        <v>9.0909090909090912E-2</v>
      </c>
      <c r="AC6" s="60">
        <f>AC5/AI5</f>
        <v>1.0140405616224649E-2</v>
      </c>
      <c r="AD6" s="59">
        <f>AD5/AH5</f>
        <v>0.18181818181818182</v>
      </c>
      <c r="AE6" s="59">
        <f>AE5/AI5</f>
        <v>0.16536661466458658</v>
      </c>
      <c r="AF6" s="60">
        <f>AF5/AH5</f>
        <v>6.0606060606060608E-2</v>
      </c>
      <c r="AG6" s="60">
        <f>AG5/AI5</f>
        <v>2.3400936037441498E-3</v>
      </c>
      <c r="AH6" s="61">
        <f>V6+X6+Z6+AB6+AD6+AF6</f>
        <v>1</v>
      </c>
      <c r="AI6" s="62">
        <f>W6+Y6+AA6+AC6+AE6+AG6+0.001</f>
        <v>0.99709984399375973</v>
      </c>
      <c r="AJ6" s="63">
        <f>AJ5/AI5</f>
        <v>0.39703588143525742</v>
      </c>
      <c r="AK6" s="64">
        <f>AK5/AI5</f>
        <v>0.48205928237129486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1.56128024980484E-3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113</v>
      </c>
      <c r="F8" s="73">
        <v>203</v>
      </c>
      <c r="G8" s="93">
        <v>113</v>
      </c>
      <c r="H8" s="73">
        <v>202</v>
      </c>
      <c r="I8" s="22">
        <f t="shared" si="0"/>
        <v>0</v>
      </c>
      <c r="J8" s="33">
        <f t="shared" si="0"/>
        <v>1</v>
      </c>
      <c r="K8" s="93">
        <v>115</v>
      </c>
      <c r="L8" s="73">
        <v>210</v>
      </c>
      <c r="M8" s="22">
        <f t="shared" si="1"/>
        <v>-2</v>
      </c>
      <c r="N8" s="34">
        <f t="shared" si="1"/>
        <v>-7</v>
      </c>
      <c r="O8" s="69">
        <f t="shared" si="2"/>
        <v>-3.3333333333333333E-2</v>
      </c>
      <c r="P8" s="35">
        <f t="shared" si="3"/>
        <v>0.15846994535519127</v>
      </c>
      <c r="Q8" s="10"/>
      <c r="R8">
        <v>1</v>
      </c>
      <c r="S8" s="143">
        <f>D8</f>
        <v>5</v>
      </c>
      <c r="T8" s="49">
        <f t="shared" si="4"/>
        <v>203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19</v>
      </c>
      <c r="G9" s="93">
        <v>10</v>
      </c>
      <c r="H9" s="73">
        <v>19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3</v>
      </c>
      <c r="N9" s="34">
        <f t="shared" si="1"/>
        <v>3</v>
      </c>
      <c r="O9" s="69">
        <f t="shared" si="2"/>
        <v>0.1875</v>
      </c>
      <c r="P9" s="35">
        <f t="shared" si="3"/>
        <v>1.4832162373145981E-2</v>
      </c>
      <c r="Q9" s="10"/>
      <c r="R9">
        <v>1</v>
      </c>
      <c r="S9" s="94">
        <f t="shared" ref="S9:S53" si="5">D9</f>
        <v>1</v>
      </c>
      <c r="T9" s="49">
        <f t="shared" si="4"/>
        <v>19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7.8064012490241998E-4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1.56128024980484E-3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175</v>
      </c>
      <c r="F12" s="73">
        <v>216</v>
      </c>
      <c r="G12" s="93">
        <v>171</v>
      </c>
      <c r="H12" s="73">
        <v>212</v>
      </c>
      <c r="I12" s="22">
        <f t="shared" si="0"/>
        <v>4</v>
      </c>
      <c r="J12" s="33">
        <f t="shared" si="0"/>
        <v>4</v>
      </c>
      <c r="K12" s="93">
        <v>175</v>
      </c>
      <c r="L12" s="73">
        <v>220</v>
      </c>
      <c r="M12" s="22">
        <f t="shared" si="1"/>
        <v>0</v>
      </c>
      <c r="N12" s="34">
        <f t="shared" si="1"/>
        <v>-4</v>
      </c>
      <c r="O12" s="69">
        <f t="shared" si="2"/>
        <v>-1.8181818181818181E-2</v>
      </c>
      <c r="P12" s="35">
        <f t="shared" si="3"/>
        <v>0.16861826697892271</v>
      </c>
      <c r="Q12" s="10"/>
      <c r="R12">
        <v>1</v>
      </c>
      <c r="S12" s="94">
        <f t="shared" si="5"/>
        <v>1</v>
      </c>
      <c r="T12" s="49">
        <f t="shared" si="4"/>
        <v>216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143</v>
      </c>
      <c r="F13" s="73">
        <v>143</v>
      </c>
      <c r="G13" s="93">
        <v>149</v>
      </c>
      <c r="H13" s="73">
        <v>149</v>
      </c>
      <c r="I13" s="22">
        <f t="shared" si="0"/>
        <v>-6</v>
      </c>
      <c r="J13" s="33">
        <f t="shared" si="0"/>
        <v>-6</v>
      </c>
      <c r="K13" s="93">
        <v>132</v>
      </c>
      <c r="L13" s="73">
        <v>132</v>
      </c>
      <c r="M13" s="22">
        <f t="shared" si="1"/>
        <v>11</v>
      </c>
      <c r="N13" s="34">
        <f t="shared" si="1"/>
        <v>11</v>
      </c>
      <c r="O13" s="69">
        <f>IF(ISERROR(N13/L13),0,N13/L13)</f>
        <v>8.3333333333333329E-2</v>
      </c>
      <c r="P13" s="35">
        <f t="shared" si="3"/>
        <v>0.11163153786104606</v>
      </c>
      <c r="Q13" s="10"/>
      <c r="R13">
        <v>1</v>
      </c>
      <c r="S13" s="94">
        <f t="shared" si="5"/>
        <v>1</v>
      </c>
      <c r="T13" s="49">
        <f t="shared" si="4"/>
        <v>143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7.8064012490241998E-4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7.8064012490241998E-4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6</v>
      </c>
      <c r="G17" s="93">
        <v>4</v>
      </c>
      <c r="H17" s="73">
        <v>4</v>
      </c>
      <c r="I17" s="22">
        <f t="shared" si="0"/>
        <v>1</v>
      </c>
      <c r="J17" s="33">
        <f t="shared" si="0"/>
        <v>2</v>
      </c>
      <c r="K17" s="93">
        <v>6</v>
      </c>
      <c r="L17" s="73">
        <v>6</v>
      </c>
      <c r="M17" s="22">
        <f t="shared" si="1"/>
        <v>-1</v>
      </c>
      <c r="N17" s="34">
        <f t="shared" si="1"/>
        <v>0</v>
      </c>
      <c r="O17" s="69">
        <f t="shared" si="6"/>
        <v>0</v>
      </c>
      <c r="P17" s="35">
        <f t="shared" si="3"/>
        <v>4.6838407494145199E-3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42</v>
      </c>
      <c r="F18" s="73">
        <v>42</v>
      </c>
      <c r="G18" s="93">
        <v>42</v>
      </c>
      <c r="H18" s="73">
        <v>42</v>
      </c>
      <c r="I18" s="22">
        <f t="shared" si="0"/>
        <v>0</v>
      </c>
      <c r="J18" s="33">
        <f t="shared" si="0"/>
        <v>0</v>
      </c>
      <c r="K18" s="93">
        <v>39</v>
      </c>
      <c r="L18" s="73">
        <v>39</v>
      </c>
      <c r="M18" s="22">
        <f t="shared" si="1"/>
        <v>3</v>
      </c>
      <c r="N18" s="34">
        <f t="shared" si="1"/>
        <v>3</v>
      </c>
      <c r="O18" s="69">
        <f t="shared" si="6"/>
        <v>7.6923076923076927E-2</v>
      </c>
      <c r="P18" s="35">
        <f t="shared" si="3"/>
        <v>3.2786885245901641E-2</v>
      </c>
      <c r="Q18" s="10"/>
      <c r="R18">
        <v>1</v>
      </c>
      <c r="S18" s="94">
        <f t="shared" si="5"/>
        <v>1</v>
      </c>
      <c r="T18" s="49">
        <f t="shared" si="4"/>
        <v>42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7.8064012490241998E-4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7.8064012490241998E-4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121</v>
      </c>
      <c r="F21" s="73">
        <v>130</v>
      </c>
      <c r="G21" s="93">
        <v>121</v>
      </c>
      <c r="H21" s="73">
        <v>130</v>
      </c>
      <c r="I21" s="22">
        <f t="shared" si="0"/>
        <v>0</v>
      </c>
      <c r="J21" s="33">
        <f t="shared" si="0"/>
        <v>0</v>
      </c>
      <c r="K21" s="93">
        <v>126</v>
      </c>
      <c r="L21" s="73">
        <v>137</v>
      </c>
      <c r="M21" s="22">
        <f t="shared" ref="M21:N33" si="7">E21-K21</f>
        <v>-5</v>
      </c>
      <c r="N21" s="34">
        <f t="shared" si="7"/>
        <v>-7</v>
      </c>
      <c r="O21" s="69">
        <f t="shared" si="6"/>
        <v>-5.1094890510948905E-2</v>
      </c>
      <c r="P21" s="35">
        <f t="shared" si="3"/>
        <v>0.1014832162373146</v>
      </c>
      <c r="Q21" s="10"/>
      <c r="R21">
        <v>1</v>
      </c>
      <c r="S21" s="94">
        <f t="shared" si="5"/>
        <v>1</v>
      </c>
      <c r="T21" s="49">
        <f t="shared" si="4"/>
        <v>130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4.6838407494145199E-3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7</v>
      </c>
      <c r="G23" s="93">
        <v>4</v>
      </c>
      <c r="H23" s="73">
        <v>8</v>
      </c>
      <c r="I23" s="37">
        <f t="shared" si="0"/>
        <v>-1</v>
      </c>
      <c r="J23" s="33">
        <f t="shared" si="0"/>
        <v>-1</v>
      </c>
      <c r="K23" s="93">
        <v>6</v>
      </c>
      <c r="L23" s="73">
        <v>10</v>
      </c>
      <c r="M23" s="37">
        <f t="shared" si="7"/>
        <v>-3</v>
      </c>
      <c r="N23" s="38">
        <f t="shared" si="7"/>
        <v>-3</v>
      </c>
      <c r="O23" s="70">
        <f t="shared" si="6"/>
        <v>-0.3</v>
      </c>
      <c r="P23" s="39">
        <f t="shared" si="3"/>
        <v>5.4644808743169399E-3</v>
      </c>
      <c r="Q23" s="10"/>
      <c r="R23">
        <v>1</v>
      </c>
      <c r="S23" s="94">
        <f t="shared" si="5"/>
        <v>1</v>
      </c>
      <c r="T23" s="49">
        <f t="shared" si="4"/>
        <v>7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7.8064012490241998E-4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21</v>
      </c>
      <c r="G26" s="93">
        <v>13</v>
      </c>
      <c r="H26" s="73">
        <v>21</v>
      </c>
      <c r="I26" s="22">
        <f t="shared" si="0"/>
        <v>0</v>
      </c>
      <c r="J26" s="33">
        <f t="shared" si="0"/>
        <v>0</v>
      </c>
      <c r="K26" s="93">
        <v>11</v>
      </c>
      <c r="L26" s="73">
        <v>15</v>
      </c>
      <c r="M26" s="22">
        <f t="shared" si="7"/>
        <v>2</v>
      </c>
      <c r="N26" s="34">
        <f t="shared" si="7"/>
        <v>6</v>
      </c>
      <c r="O26" s="69">
        <f t="shared" si="6"/>
        <v>0.4</v>
      </c>
      <c r="P26" s="35">
        <f t="shared" si="3"/>
        <v>1.6393442622950821E-2</v>
      </c>
      <c r="Q26" s="10"/>
      <c r="R26">
        <v>1</v>
      </c>
      <c r="S26" s="94">
        <f t="shared" si="5"/>
        <v>1</v>
      </c>
      <c r="T26" s="49">
        <f t="shared" si="4"/>
        <v>21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/>
      <c r="F27" s="73">
        <v>4</v>
      </c>
      <c r="G27" s="93">
        <v>1</v>
      </c>
      <c r="H27" s="73">
        <v>4</v>
      </c>
      <c r="I27" s="22">
        <f t="shared" si="0"/>
        <v>-1</v>
      </c>
      <c r="J27" s="33">
        <f t="shared" si="0"/>
        <v>0</v>
      </c>
      <c r="K27" s="93">
        <v>1</v>
      </c>
      <c r="L27" s="73">
        <v>5</v>
      </c>
      <c r="M27" s="22">
        <f t="shared" si="7"/>
        <v>-1</v>
      </c>
      <c r="N27" s="34">
        <f t="shared" si="7"/>
        <v>-1</v>
      </c>
      <c r="O27" s="69">
        <f t="shared" si="6"/>
        <v>-0.2</v>
      </c>
      <c r="P27" s="35">
        <f t="shared" si="3"/>
        <v>3.1225604996096799E-3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1.56128024980484E-3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290</v>
      </c>
      <c r="G29" s="93">
        <v>250</v>
      </c>
      <c r="H29" s="73">
        <v>292</v>
      </c>
      <c r="I29" s="22">
        <f t="shared" si="0"/>
        <v>-1</v>
      </c>
      <c r="J29" s="33">
        <f t="shared" si="0"/>
        <v>-2</v>
      </c>
      <c r="K29" s="93">
        <v>232</v>
      </c>
      <c r="L29" s="73">
        <v>271</v>
      </c>
      <c r="M29" s="22">
        <f t="shared" si="7"/>
        <v>17</v>
      </c>
      <c r="N29" s="34">
        <f t="shared" si="7"/>
        <v>19</v>
      </c>
      <c r="O29" s="69">
        <f t="shared" si="6"/>
        <v>7.0110701107011064E-2</v>
      </c>
      <c r="P29" s="35">
        <f t="shared" si="3"/>
        <v>0.2263856362217018</v>
      </c>
      <c r="Q29" s="10"/>
      <c r="R29">
        <v>1</v>
      </c>
      <c r="S29" s="94">
        <f t="shared" si="5"/>
        <v>1</v>
      </c>
      <c r="T29" s="49">
        <f t="shared" si="4"/>
        <v>290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7.8064012490241998E-4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21</v>
      </c>
      <c r="F35" s="73">
        <v>21</v>
      </c>
      <c r="G35" s="93">
        <v>24</v>
      </c>
      <c r="H35" s="73">
        <v>24</v>
      </c>
      <c r="I35" s="22">
        <f t="shared" si="0"/>
        <v>-3</v>
      </c>
      <c r="J35" s="33">
        <f t="shared" si="0"/>
        <v>-3</v>
      </c>
      <c r="K35" s="93">
        <v>47</v>
      </c>
      <c r="L35" s="73">
        <v>47</v>
      </c>
      <c r="M35" s="22">
        <f t="shared" ref="M35:N54" si="8">E35-K35</f>
        <v>-26</v>
      </c>
      <c r="N35" s="34">
        <f t="shared" si="8"/>
        <v>-26</v>
      </c>
      <c r="O35" s="69">
        <f t="shared" si="6"/>
        <v>-0.55319148936170215</v>
      </c>
      <c r="P35" s="35">
        <f t="shared" si="3"/>
        <v>1.6393442622950821E-2</v>
      </c>
      <c r="Q35" s="10"/>
      <c r="R35">
        <v>1</v>
      </c>
      <c r="S35" s="94">
        <f t="shared" si="5"/>
        <v>1</v>
      </c>
      <c r="T35" s="49">
        <f t="shared" si="4"/>
        <v>21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2.34192037470726E-3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11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12</v>
      </c>
      <c r="M37" s="22">
        <f t="shared" si="8"/>
        <v>0</v>
      </c>
      <c r="N37" s="34">
        <f t="shared" si="8"/>
        <v>-1</v>
      </c>
      <c r="O37" s="69">
        <f t="shared" si="6"/>
        <v>-8.3333333333333329E-2</v>
      </c>
      <c r="P37" s="35">
        <f t="shared" si="3"/>
        <v>8.5870413739266207E-3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7.8064012490241998E-4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>
        <v>3</v>
      </c>
      <c r="F40" s="73">
        <v>3</v>
      </c>
      <c r="G40" s="22"/>
      <c r="H40" s="73"/>
      <c r="I40" s="22">
        <f t="shared" si="9"/>
        <v>3</v>
      </c>
      <c r="J40" s="36">
        <f t="shared" si="9"/>
        <v>3</v>
      </c>
      <c r="K40" s="22"/>
      <c r="L40" s="73"/>
      <c r="M40" s="22">
        <f t="shared" si="8"/>
        <v>3</v>
      </c>
      <c r="N40" s="34">
        <f t="shared" si="8"/>
        <v>3</v>
      </c>
      <c r="O40" s="69">
        <f t="shared" si="6"/>
        <v>0</v>
      </c>
      <c r="P40" s="35">
        <f t="shared" si="3"/>
        <v>2.34192037470726E-3</v>
      </c>
      <c r="Q40" s="10"/>
      <c r="R40">
        <v>0</v>
      </c>
      <c r="S40" s="100">
        <f t="shared" si="5"/>
        <v>1</v>
      </c>
      <c r="T40" s="49">
        <f t="shared" si="4"/>
        <v>3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124</v>
      </c>
      <c r="F41" s="72">
        <v>130</v>
      </c>
      <c r="G41" s="93">
        <v>124</v>
      </c>
      <c r="H41" s="72">
        <v>130</v>
      </c>
      <c r="I41" s="22">
        <f t="shared" si="9"/>
        <v>0</v>
      </c>
      <c r="J41" s="36">
        <f t="shared" si="9"/>
        <v>0</v>
      </c>
      <c r="K41" s="93">
        <v>80</v>
      </c>
      <c r="L41" s="72">
        <v>86</v>
      </c>
      <c r="M41" s="22">
        <f t="shared" si="8"/>
        <v>44</v>
      </c>
      <c r="N41" s="34">
        <f t="shared" si="8"/>
        <v>44</v>
      </c>
      <c r="O41" s="69">
        <f t="shared" si="6"/>
        <v>0.51162790697674421</v>
      </c>
      <c r="P41" s="35">
        <f t="shared" si="3"/>
        <v>0.1014832162373146</v>
      </c>
      <c r="Q41" s="10"/>
      <c r="R41">
        <v>1</v>
      </c>
      <c r="S41" s="94">
        <f t="shared" si="5"/>
        <v>1</v>
      </c>
      <c r="T41" s="49">
        <f t="shared" si="4"/>
        <v>130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7.8064012490241998E-4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2</v>
      </c>
      <c r="L47" s="72">
        <v>2</v>
      </c>
      <c r="M47" s="22">
        <f t="shared" si="8"/>
        <v>-1</v>
      </c>
      <c r="N47" s="34">
        <f t="shared" si="8"/>
        <v>-1</v>
      </c>
      <c r="O47" s="69">
        <f t="shared" si="6"/>
        <v>-0.5</v>
      </c>
      <c r="P47" s="35">
        <f t="shared" si="3"/>
        <v>7.8064012490241998E-4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7.8064012490241998E-4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6</v>
      </c>
      <c r="I53" s="42">
        <f t="shared" si="9"/>
        <v>0</v>
      </c>
      <c r="J53" s="40">
        <f t="shared" si="9"/>
        <v>-1</v>
      </c>
      <c r="K53" s="21">
        <v>5</v>
      </c>
      <c r="L53" s="72">
        <v>5</v>
      </c>
      <c r="M53" s="21">
        <f t="shared" si="8"/>
        <v>0</v>
      </c>
      <c r="N53" s="34">
        <f t="shared" si="8"/>
        <v>0</v>
      </c>
      <c r="O53" s="69">
        <f t="shared" si="6"/>
        <v>0</v>
      </c>
      <c r="P53" s="35">
        <f t="shared" si="3"/>
        <v>3.9032006245120999E-3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1066</v>
      </c>
      <c r="F54" s="75">
        <f>SUM(F5:F53)</f>
        <v>1281</v>
      </c>
      <c r="G54" s="43">
        <f>SUM(G5:G53)</f>
        <v>1070</v>
      </c>
      <c r="H54" s="75">
        <f>SUM(H5:H53)</f>
        <v>1284</v>
      </c>
      <c r="I54" s="44">
        <f t="shared" si="9"/>
        <v>-4</v>
      </c>
      <c r="J54" s="141">
        <f t="shared" si="9"/>
        <v>-3</v>
      </c>
      <c r="K54" s="43">
        <f>SUM(K5:K53)</f>
        <v>1020</v>
      </c>
      <c r="L54" s="75">
        <f>SUM(L5:L53)</f>
        <v>1240</v>
      </c>
      <c r="M54" s="44">
        <f t="shared" si="8"/>
        <v>46</v>
      </c>
      <c r="N54" s="45">
        <f t="shared" si="8"/>
        <v>41</v>
      </c>
      <c r="O54" s="71">
        <f t="shared" si="6"/>
        <v>3.3064516129032259E-2</v>
      </c>
      <c r="P54" s="46">
        <f t="shared" si="3"/>
        <v>1</v>
      </c>
      <c r="Q54" s="14"/>
      <c r="R54" s="15">
        <f>SUM(R5:R53)</f>
        <v>33</v>
      </c>
      <c r="T54" s="88">
        <f t="shared" si="4"/>
        <v>1281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013E2-F372-4352-8585-7D521166F080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101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43983</v>
      </c>
      <c r="F3" s="388"/>
      <c r="G3" s="387">
        <v>43952</v>
      </c>
      <c r="H3" s="388"/>
      <c r="I3" s="345" t="s">
        <v>3</v>
      </c>
      <c r="J3" s="346"/>
      <c r="K3" s="387">
        <v>43617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1.557632398753894E-3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1040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211</v>
      </c>
      <c r="AF5" s="83">
        <v>2</v>
      </c>
      <c r="AG5" s="83">
        <f>$T6+$T24</f>
        <v>3</v>
      </c>
      <c r="AH5" s="57">
        <f>V5+X5+Z5+AB5+AD5+AF5</f>
        <v>33</v>
      </c>
      <c r="AI5" s="58">
        <f>W5+Y5+AA5+AC5+AE5+AG5+T53</f>
        <v>1285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1.557632398753894E-3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0.80933852140077822</v>
      </c>
      <c r="X6" s="60">
        <f>X5/AH5</f>
        <v>0.18181818181818182</v>
      </c>
      <c r="Y6" s="60">
        <f>Y5/AI5</f>
        <v>7.7821011673151752E-3</v>
      </c>
      <c r="Z6" s="59">
        <f>Z5/AH5</f>
        <v>6.0606060606060608E-2</v>
      </c>
      <c r="AA6" s="59">
        <f>AA5/AI5</f>
        <v>1.5564202334630351E-3</v>
      </c>
      <c r="AB6" s="60">
        <f>AB5/AH5</f>
        <v>9.0909090909090912E-2</v>
      </c>
      <c r="AC6" s="60">
        <f>AC5/AI5</f>
        <v>1.0116731517509728E-2</v>
      </c>
      <c r="AD6" s="59">
        <f>AD5/AH5</f>
        <v>0.18181818181818182</v>
      </c>
      <c r="AE6" s="59">
        <f>AE5/AI5</f>
        <v>0.16420233463035019</v>
      </c>
      <c r="AF6" s="60">
        <f>AF5/AH5</f>
        <v>6.0606060606060608E-2</v>
      </c>
      <c r="AG6" s="60">
        <f>AG5/AI5</f>
        <v>2.3346303501945525E-3</v>
      </c>
      <c r="AH6" s="61">
        <f>V6+X6+Z6+AB6+AD6+AF6</f>
        <v>1</v>
      </c>
      <c r="AI6" s="62">
        <f>W6+Y6+AA6+AC6+AE6+AG6+0.001</f>
        <v>0.9963307392996108</v>
      </c>
      <c r="AJ6" s="63">
        <f>AJ5/AI5</f>
        <v>0.39610894941634239</v>
      </c>
      <c r="AK6" s="64">
        <f>AK5/AI5</f>
        <v>0.48093385214007783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1.557632398753894E-3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113</v>
      </c>
      <c r="F8" s="73">
        <v>202</v>
      </c>
      <c r="G8" s="93">
        <v>114</v>
      </c>
      <c r="H8" s="73">
        <v>202</v>
      </c>
      <c r="I8" s="22">
        <f t="shared" si="0"/>
        <v>-1</v>
      </c>
      <c r="J8" s="33">
        <f t="shared" si="0"/>
        <v>0</v>
      </c>
      <c r="K8" s="93">
        <v>118</v>
      </c>
      <c r="L8" s="73">
        <v>215</v>
      </c>
      <c r="M8" s="22">
        <f t="shared" si="1"/>
        <v>-5</v>
      </c>
      <c r="N8" s="34">
        <f t="shared" si="1"/>
        <v>-13</v>
      </c>
      <c r="O8" s="69">
        <f t="shared" si="2"/>
        <v>-6.0465116279069767E-2</v>
      </c>
      <c r="P8" s="35">
        <f t="shared" si="3"/>
        <v>0.15732087227414329</v>
      </c>
      <c r="Q8" s="10"/>
      <c r="R8">
        <v>1</v>
      </c>
      <c r="S8" s="143">
        <f>D8</f>
        <v>5</v>
      </c>
      <c r="T8" s="49">
        <f t="shared" si="4"/>
        <v>202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10</v>
      </c>
      <c r="F9" s="73">
        <v>19</v>
      </c>
      <c r="G9" s="93">
        <v>9</v>
      </c>
      <c r="H9" s="73">
        <v>18</v>
      </c>
      <c r="I9" s="22">
        <f t="shared" si="0"/>
        <v>1</v>
      </c>
      <c r="J9" s="33">
        <f t="shared" si="0"/>
        <v>1</v>
      </c>
      <c r="K9" s="93">
        <v>7</v>
      </c>
      <c r="L9" s="73">
        <v>16</v>
      </c>
      <c r="M9" s="22">
        <f t="shared" si="1"/>
        <v>3</v>
      </c>
      <c r="N9" s="34">
        <f t="shared" si="1"/>
        <v>3</v>
      </c>
      <c r="O9" s="69">
        <f t="shared" si="2"/>
        <v>0.1875</v>
      </c>
      <c r="P9" s="35">
        <f t="shared" si="3"/>
        <v>1.4797507788161994E-2</v>
      </c>
      <c r="Q9" s="10"/>
      <c r="R9">
        <v>1</v>
      </c>
      <c r="S9" s="94">
        <f t="shared" ref="S9:S53" si="5">D9</f>
        <v>1</v>
      </c>
      <c r="T9" s="49">
        <f t="shared" si="4"/>
        <v>19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7.7881619937694702E-4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1.557632398753894E-3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171</v>
      </c>
      <c r="F12" s="73">
        <v>212</v>
      </c>
      <c r="G12" s="93">
        <v>171</v>
      </c>
      <c r="H12" s="73">
        <v>212</v>
      </c>
      <c r="I12" s="22">
        <f t="shared" si="0"/>
        <v>0</v>
      </c>
      <c r="J12" s="33">
        <f t="shared" si="0"/>
        <v>0</v>
      </c>
      <c r="K12" s="93">
        <v>179</v>
      </c>
      <c r="L12" s="73">
        <v>225</v>
      </c>
      <c r="M12" s="22">
        <f t="shared" si="1"/>
        <v>-8</v>
      </c>
      <c r="N12" s="34">
        <f t="shared" si="1"/>
        <v>-13</v>
      </c>
      <c r="O12" s="69">
        <f t="shared" si="2"/>
        <v>-5.7777777777777775E-2</v>
      </c>
      <c r="P12" s="35">
        <f t="shared" si="3"/>
        <v>0.16510903426791276</v>
      </c>
      <c r="Q12" s="10"/>
      <c r="R12">
        <v>1</v>
      </c>
      <c r="S12" s="94">
        <f t="shared" si="5"/>
        <v>1</v>
      </c>
      <c r="T12" s="49">
        <f t="shared" si="4"/>
        <v>212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149</v>
      </c>
      <c r="F13" s="73">
        <v>149</v>
      </c>
      <c r="G13" s="93">
        <v>147</v>
      </c>
      <c r="H13" s="73">
        <v>147</v>
      </c>
      <c r="I13" s="22">
        <f t="shared" si="0"/>
        <v>2</v>
      </c>
      <c r="J13" s="33">
        <f t="shared" si="0"/>
        <v>2</v>
      </c>
      <c r="K13" s="93">
        <v>132</v>
      </c>
      <c r="L13" s="73">
        <v>132</v>
      </c>
      <c r="M13" s="22">
        <f t="shared" si="1"/>
        <v>17</v>
      </c>
      <c r="N13" s="34">
        <f t="shared" si="1"/>
        <v>17</v>
      </c>
      <c r="O13" s="69">
        <f>IF(ISERROR(N13/L13),0,N13/L13)</f>
        <v>0.12878787878787878</v>
      </c>
      <c r="P13" s="35">
        <f t="shared" si="3"/>
        <v>0.11604361370716511</v>
      </c>
      <c r="Q13" s="10"/>
      <c r="R13">
        <v>1</v>
      </c>
      <c r="S13" s="94">
        <f t="shared" si="5"/>
        <v>1</v>
      </c>
      <c r="T13" s="49">
        <f t="shared" si="4"/>
        <v>149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7.7881619937694702E-4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7.7881619937694702E-4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4</v>
      </c>
      <c r="H17" s="73">
        <v>4</v>
      </c>
      <c r="I17" s="22">
        <f t="shared" si="0"/>
        <v>0</v>
      </c>
      <c r="J17" s="33">
        <f t="shared" si="0"/>
        <v>0</v>
      </c>
      <c r="K17" s="93">
        <v>6</v>
      </c>
      <c r="L17" s="73">
        <v>6</v>
      </c>
      <c r="M17" s="22">
        <f t="shared" si="1"/>
        <v>-2</v>
      </c>
      <c r="N17" s="34">
        <f t="shared" si="1"/>
        <v>-2</v>
      </c>
      <c r="O17" s="69">
        <f t="shared" si="6"/>
        <v>-0.33333333333333331</v>
      </c>
      <c r="P17" s="35">
        <f t="shared" si="3"/>
        <v>3.1152647975077881E-3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42</v>
      </c>
      <c r="F18" s="73">
        <v>42</v>
      </c>
      <c r="G18" s="93">
        <v>43</v>
      </c>
      <c r="H18" s="73">
        <v>43</v>
      </c>
      <c r="I18" s="22">
        <f t="shared" si="0"/>
        <v>-1</v>
      </c>
      <c r="J18" s="33">
        <f t="shared" si="0"/>
        <v>-1</v>
      </c>
      <c r="K18" s="93">
        <v>39</v>
      </c>
      <c r="L18" s="73">
        <v>39</v>
      </c>
      <c r="M18" s="22">
        <f t="shared" si="1"/>
        <v>3</v>
      </c>
      <c r="N18" s="34">
        <f t="shared" si="1"/>
        <v>3</v>
      </c>
      <c r="O18" s="69">
        <f t="shared" si="6"/>
        <v>7.6923076923076927E-2</v>
      </c>
      <c r="P18" s="35">
        <f t="shared" si="3"/>
        <v>3.2710280373831772E-2</v>
      </c>
      <c r="Q18" s="10"/>
      <c r="R18">
        <v>1</v>
      </c>
      <c r="S18" s="94">
        <f t="shared" si="5"/>
        <v>1</v>
      </c>
      <c r="T18" s="49">
        <f t="shared" si="4"/>
        <v>42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7.7881619937694702E-4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>
        <v>1</v>
      </c>
      <c r="H20" s="109">
        <v>1</v>
      </c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7.7881619937694702E-4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121</v>
      </c>
      <c r="F21" s="73">
        <v>130</v>
      </c>
      <c r="G21" s="93">
        <v>122</v>
      </c>
      <c r="H21" s="73">
        <v>131</v>
      </c>
      <c r="I21" s="22">
        <f t="shared" si="0"/>
        <v>-1</v>
      </c>
      <c r="J21" s="33">
        <f t="shared" si="0"/>
        <v>-1</v>
      </c>
      <c r="K21" s="93">
        <v>129</v>
      </c>
      <c r="L21" s="73">
        <v>140</v>
      </c>
      <c r="M21" s="22">
        <f t="shared" ref="M21:N33" si="7">E21-K21</f>
        <v>-8</v>
      </c>
      <c r="N21" s="34">
        <f t="shared" si="7"/>
        <v>-10</v>
      </c>
      <c r="O21" s="69">
        <f t="shared" si="6"/>
        <v>-7.1428571428571425E-2</v>
      </c>
      <c r="P21" s="35">
        <f t="shared" si="3"/>
        <v>0.10124610591900311</v>
      </c>
      <c r="Q21" s="10"/>
      <c r="R21">
        <v>1</v>
      </c>
      <c r="S21" s="94">
        <f t="shared" si="5"/>
        <v>1</v>
      </c>
      <c r="T21" s="49">
        <f t="shared" si="4"/>
        <v>130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4.6728971962616819E-3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4</v>
      </c>
      <c r="H23" s="73">
        <v>8</v>
      </c>
      <c r="I23" s="37">
        <f t="shared" si="0"/>
        <v>0</v>
      </c>
      <c r="J23" s="33">
        <f t="shared" si="0"/>
        <v>0</v>
      </c>
      <c r="K23" s="93">
        <v>6</v>
      </c>
      <c r="L23" s="73">
        <v>10</v>
      </c>
      <c r="M23" s="37">
        <f t="shared" si="7"/>
        <v>-2</v>
      </c>
      <c r="N23" s="38">
        <f t="shared" si="7"/>
        <v>-2</v>
      </c>
      <c r="O23" s="70">
        <f t="shared" si="6"/>
        <v>-0.2</v>
      </c>
      <c r="P23" s="39">
        <f t="shared" si="3"/>
        <v>6.2305295950155761E-3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>
        <v>1</v>
      </c>
      <c r="H24" s="73">
        <v>1</v>
      </c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7.7881619937694702E-4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21</v>
      </c>
      <c r="G26" s="93">
        <v>13</v>
      </c>
      <c r="H26" s="73">
        <v>21</v>
      </c>
      <c r="I26" s="22">
        <f t="shared" si="0"/>
        <v>0</v>
      </c>
      <c r="J26" s="33">
        <f t="shared" si="0"/>
        <v>0</v>
      </c>
      <c r="K26" s="93">
        <v>11</v>
      </c>
      <c r="L26" s="73">
        <v>15</v>
      </c>
      <c r="M26" s="22">
        <f t="shared" si="7"/>
        <v>2</v>
      </c>
      <c r="N26" s="34">
        <f t="shared" si="7"/>
        <v>6</v>
      </c>
      <c r="O26" s="69">
        <f t="shared" si="6"/>
        <v>0.4</v>
      </c>
      <c r="P26" s="35">
        <f t="shared" si="3"/>
        <v>1.6355140186915886E-2</v>
      </c>
      <c r="Q26" s="10"/>
      <c r="R26">
        <v>1</v>
      </c>
      <c r="S26" s="94">
        <f t="shared" si="5"/>
        <v>1</v>
      </c>
      <c r="T26" s="49">
        <f t="shared" si="4"/>
        <v>21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4</v>
      </c>
      <c r="G27" s="93">
        <v>1</v>
      </c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-1</v>
      </c>
      <c r="O27" s="69">
        <f t="shared" si="6"/>
        <v>-0.2</v>
      </c>
      <c r="P27" s="35">
        <f t="shared" si="3"/>
        <v>3.1152647975077881E-3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1.557632398753894E-3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250</v>
      </c>
      <c r="F29" s="73">
        <v>292</v>
      </c>
      <c r="G29" s="93">
        <v>248</v>
      </c>
      <c r="H29" s="73">
        <v>287</v>
      </c>
      <c r="I29" s="22">
        <f t="shared" si="0"/>
        <v>2</v>
      </c>
      <c r="J29" s="33">
        <f t="shared" si="0"/>
        <v>5</v>
      </c>
      <c r="K29" s="93">
        <v>232</v>
      </c>
      <c r="L29" s="73">
        <v>271</v>
      </c>
      <c r="M29" s="22">
        <f t="shared" si="7"/>
        <v>18</v>
      </c>
      <c r="N29" s="34">
        <f t="shared" si="7"/>
        <v>21</v>
      </c>
      <c r="O29" s="69">
        <f t="shared" si="6"/>
        <v>7.7490774907749083E-2</v>
      </c>
      <c r="P29" s="35">
        <f t="shared" si="3"/>
        <v>0.22741433021806853</v>
      </c>
      <c r="Q29" s="10"/>
      <c r="R29">
        <v>1</v>
      </c>
      <c r="S29" s="94">
        <f t="shared" si="5"/>
        <v>1</v>
      </c>
      <c r="T29" s="49">
        <f t="shared" si="4"/>
        <v>292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7.7881619937694702E-4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24</v>
      </c>
      <c r="F35" s="73">
        <v>24</v>
      </c>
      <c r="G35" s="93">
        <v>24</v>
      </c>
      <c r="H35" s="73">
        <v>24</v>
      </c>
      <c r="I35" s="22">
        <f t="shared" si="0"/>
        <v>0</v>
      </c>
      <c r="J35" s="33">
        <f t="shared" si="0"/>
        <v>0</v>
      </c>
      <c r="K35" s="93">
        <v>48</v>
      </c>
      <c r="L35" s="73">
        <v>48</v>
      </c>
      <c r="M35" s="22">
        <f t="shared" ref="M35:N54" si="8">E35-K35</f>
        <v>-24</v>
      </c>
      <c r="N35" s="34">
        <f t="shared" si="8"/>
        <v>-24</v>
      </c>
      <c r="O35" s="69">
        <f t="shared" si="6"/>
        <v>-0.5</v>
      </c>
      <c r="P35" s="35">
        <f t="shared" si="3"/>
        <v>1.8691588785046728E-2</v>
      </c>
      <c r="Q35" s="10"/>
      <c r="R35">
        <v>1</v>
      </c>
      <c r="S35" s="94">
        <f t="shared" si="5"/>
        <v>1</v>
      </c>
      <c r="T35" s="49">
        <f t="shared" si="4"/>
        <v>24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2.3364485981308409E-3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11</v>
      </c>
      <c r="H37" s="73">
        <v>12</v>
      </c>
      <c r="I37" s="22">
        <f t="shared" ref="I37:J54" si="9">E37-G37</f>
        <v>0</v>
      </c>
      <c r="J37" s="36">
        <f t="shared" si="9"/>
        <v>-1</v>
      </c>
      <c r="K37" s="93">
        <v>11</v>
      </c>
      <c r="L37" s="73">
        <v>11</v>
      </c>
      <c r="M37" s="22">
        <f t="shared" si="8"/>
        <v>0</v>
      </c>
      <c r="N37" s="34">
        <f t="shared" si="8"/>
        <v>0</v>
      </c>
      <c r="O37" s="69">
        <f t="shared" si="6"/>
        <v>0</v>
      </c>
      <c r="P37" s="35">
        <f t="shared" si="3"/>
        <v>8.5669781931464167E-3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/>
      <c r="H38" s="73"/>
      <c r="I38" s="22">
        <f t="shared" si="9"/>
        <v>1</v>
      </c>
      <c r="J38" s="36">
        <f t="shared" si="9"/>
        <v>1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7.7881619937694702E-4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124</v>
      </c>
      <c r="F41" s="72">
        <v>130</v>
      </c>
      <c r="G41" s="93">
        <v>125</v>
      </c>
      <c r="H41" s="72">
        <v>131</v>
      </c>
      <c r="I41" s="22">
        <f t="shared" si="9"/>
        <v>-1</v>
      </c>
      <c r="J41" s="36">
        <f t="shared" si="9"/>
        <v>-1</v>
      </c>
      <c r="K41" s="93">
        <v>77</v>
      </c>
      <c r="L41" s="72">
        <v>83</v>
      </c>
      <c r="M41" s="22">
        <f t="shared" si="8"/>
        <v>47</v>
      </c>
      <c r="N41" s="34">
        <f t="shared" si="8"/>
        <v>47</v>
      </c>
      <c r="O41" s="69">
        <f t="shared" si="6"/>
        <v>0.5662650602409639</v>
      </c>
      <c r="P41" s="35">
        <f t="shared" si="3"/>
        <v>0.10124610591900311</v>
      </c>
      <c r="Q41" s="10"/>
      <c r="R41">
        <v>1</v>
      </c>
      <c r="S41" s="94">
        <f t="shared" si="5"/>
        <v>1</v>
      </c>
      <c r="T41" s="49">
        <f t="shared" si="4"/>
        <v>130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7.7881619937694702E-4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7.7881619937694702E-4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7.7881619937694702E-4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6</v>
      </c>
      <c r="G53" s="21">
        <v>6</v>
      </c>
      <c r="H53" s="72">
        <v>6</v>
      </c>
      <c r="I53" s="42">
        <f t="shared" si="9"/>
        <v>-1</v>
      </c>
      <c r="J53" s="40">
        <f t="shared" si="9"/>
        <v>0</v>
      </c>
      <c r="K53" s="21">
        <v>5</v>
      </c>
      <c r="L53" s="72">
        <v>5</v>
      </c>
      <c r="M53" s="21">
        <f t="shared" si="8"/>
        <v>0</v>
      </c>
      <c r="N53" s="34">
        <f t="shared" si="8"/>
        <v>1</v>
      </c>
      <c r="O53" s="69">
        <f t="shared" si="6"/>
        <v>0.2</v>
      </c>
      <c r="P53" s="35">
        <f t="shared" si="3"/>
        <v>4.6728971962616819E-3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1070</v>
      </c>
      <c r="F54" s="75">
        <f>SUM(F5:F53)</f>
        <v>1284</v>
      </c>
      <c r="G54" s="43">
        <f>SUM(G5:G53)</f>
        <v>1069</v>
      </c>
      <c r="H54" s="75">
        <f>SUM(H5:H53)</f>
        <v>1279</v>
      </c>
      <c r="I54" s="44">
        <f t="shared" si="9"/>
        <v>1</v>
      </c>
      <c r="J54" s="141">
        <f t="shared" si="9"/>
        <v>5</v>
      </c>
      <c r="K54" s="43">
        <f>SUM(K5:K53)</f>
        <v>1027</v>
      </c>
      <c r="L54" s="75">
        <f>SUM(L5:L53)</f>
        <v>1249</v>
      </c>
      <c r="M54" s="44">
        <f t="shared" si="8"/>
        <v>43</v>
      </c>
      <c r="N54" s="45">
        <f t="shared" si="8"/>
        <v>35</v>
      </c>
      <c r="O54" s="71">
        <f t="shared" si="6"/>
        <v>2.8022417934347479E-2</v>
      </c>
      <c r="P54" s="46">
        <f t="shared" si="3"/>
        <v>1</v>
      </c>
      <c r="Q54" s="14"/>
      <c r="R54" s="15">
        <f>SUM(R5:R53)</f>
        <v>33</v>
      </c>
      <c r="T54" s="88">
        <f t="shared" si="4"/>
        <v>1284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8EF63-FCCD-4EDD-ADF0-671FB5CF5261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100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43952</v>
      </c>
      <c r="F3" s="388"/>
      <c r="G3" s="387">
        <v>43922</v>
      </c>
      <c r="H3" s="388"/>
      <c r="I3" s="345" t="s">
        <v>3</v>
      </c>
      <c r="J3" s="346"/>
      <c r="K3" s="387">
        <v>43586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1.563721657544957E-3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1035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14</v>
      </c>
      <c r="AD5" s="82">
        <v>6</v>
      </c>
      <c r="AE5" s="84">
        <f>SUM(T5+T8+T27+T28+T38+T39+T46)</f>
        <v>210</v>
      </c>
      <c r="AF5" s="83">
        <v>2</v>
      </c>
      <c r="AG5" s="83">
        <f>$T6+$T24</f>
        <v>3</v>
      </c>
      <c r="AH5" s="57">
        <f>V5+X5+Z5+AB5+AD5+AF5</f>
        <v>33</v>
      </c>
      <c r="AI5" s="58">
        <f>W5+Y5+AA5+AC5+AE5+AG5+T53</f>
        <v>1280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1.563721657544957E-3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0.80859375</v>
      </c>
      <c r="X6" s="60">
        <f>X5/AH5</f>
        <v>0.18181818181818182</v>
      </c>
      <c r="Y6" s="60">
        <f>Y5/AI5</f>
        <v>7.8125E-3</v>
      </c>
      <c r="Z6" s="59">
        <f>Z5/AH5</f>
        <v>6.0606060606060608E-2</v>
      </c>
      <c r="AA6" s="59">
        <f>AA5/AI5</f>
        <v>1.5625000000000001E-3</v>
      </c>
      <c r="AB6" s="60">
        <f>AB5/AH5</f>
        <v>9.0909090909090912E-2</v>
      </c>
      <c r="AC6" s="60">
        <f>AC5/AI5</f>
        <v>1.0937499999999999E-2</v>
      </c>
      <c r="AD6" s="59">
        <f>AD5/AH5</f>
        <v>0.18181818181818182</v>
      </c>
      <c r="AE6" s="59">
        <f>AE5/AI5</f>
        <v>0.1640625</v>
      </c>
      <c r="AF6" s="60">
        <f>AF5/AH5</f>
        <v>6.0606060606060608E-2</v>
      </c>
      <c r="AG6" s="60">
        <f>AG5/AI5</f>
        <v>2.3437499999999999E-3</v>
      </c>
      <c r="AH6" s="61">
        <f>V6+X6+Z6+AB6+AD6+AF6</f>
        <v>1</v>
      </c>
      <c r="AI6" s="62">
        <f>W6+Y6+AA6+AC6+AE6+AG6+0.001</f>
        <v>0.99631250000000005</v>
      </c>
      <c r="AJ6" s="63">
        <f>AJ5/AI5</f>
        <v>0.39765624999999999</v>
      </c>
      <c r="AK6" s="64">
        <f>AK5/AI5</f>
        <v>0.48281249999999998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1.563721657544957E-3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114</v>
      </c>
      <c r="F8" s="73">
        <v>202</v>
      </c>
      <c r="G8" s="93">
        <v>115</v>
      </c>
      <c r="H8" s="73">
        <v>203</v>
      </c>
      <c r="I8" s="22">
        <f t="shared" si="0"/>
        <v>-1</v>
      </c>
      <c r="J8" s="33">
        <f t="shared" si="0"/>
        <v>-1</v>
      </c>
      <c r="K8" s="93">
        <v>120</v>
      </c>
      <c r="L8" s="73">
        <v>219</v>
      </c>
      <c r="M8" s="22">
        <f t="shared" si="1"/>
        <v>-6</v>
      </c>
      <c r="N8" s="34">
        <f t="shared" si="1"/>
        <v>-17</v>
      </c>
      <c r="O8" s="69">
        <f t="shared" si="2"/>
        <v>-7.7625570776255703E-2</v>
      </c>
      <c r="P8" s="35">
        <f t="shared" si="3"/>
        <v>0.15793588741204065</v>
      </c>
      <c r="Q8" s="10"/>
      <c r="R8">
        <v>1</v>
      </c>
      <c r="S8" s="143">
        <f>D8</f>
        <v>5</v>
      </c>
      <c r="T8" s="49">
        <f t="shared" si="4"/>
        <v>202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9</v>
      </c>
      <c r="F9" s="73">
        <v>18</v>
      </c>
      <c r="G9" s="93">
        <v>9</v>
      </c>
      <c r="H9" s="73">
        <v>18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2</v>
      </c>
      <c r="N9" s="34">
        <f t="shared" si="1"/>
        <v>2</v>
      </c>
      <c r="O9" s="69">
        <f t="shared" si="2"/>
        <v>0.125</v>
      </c>
      <c r="P9" s="35">
        <f t="shared" si="3"/>
        <v>1.4073494917904612E-2</v>
      </c>
      <c r="Q9" s="10"/>
      <c r="R9">
        <v>1</v>
      </c>
      <c r="S9" s="94">
        <f t="shared" ref="S9:S53" si="5">D9</f>
        <v>1</v>
      </c>
      <c r="T9" s="49">
        <f t="shared" si="4"/>
        <v>18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7.8186082877247849E-4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1.563721657544957E-3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171</v>
      </c>
      <c r="F12" s="73">
        <v>212</v>
      </c>
      <c r="G12" s="93">
        <v>172</v>
      </c>
      <c r="H12" s="73">
        <v>214</v>
      </c>
      <c r="I12" s="22">
        <f t="shared" si="0"/>
        <v>-1</v>
      </c>
      <c r="J12" s="33">
        <f t="shared" si="0"/>
        <v>-2</v>
      </c>
      <c r="K12" s="93">
        <v>172</v>
      </c>
      <c r="L12" s="73">
        <v>218</v>
      </c>
      <c r="M12" s="22">
        <f t="shared" si="1"/>
        <v>-1</v>
      </c>
      <c r="N12" s="34">
        <f t="shared" si="1"/>
        <v>-6</v>
      </c>
      <c r="O12" s="69">
        <f t="shared" si="2"/>
        <v>-2.7522935779816515E-2</v>
      </c>
      <c r="P12" s="35">
        <f t="shared" si="3"/>
        <v>0.16575449569976544</v>
      </c>
      <c r="Q12" s="10"/>
      <c r="R12">
        <v>1</v>
      </c>
      <c r="S12" s="94">
        <f t="shared" si="5"/>
        <v>1</v>
      </c>
      <c r="T12" s="49">
        <f t="shared" si="4"/>
        <v>212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147</v>
      </c>
      <c r="F13" s="73">
        <v>147</v>
      </c>
      <c r="G13" s="93">
        <v>145</v>
      </c>
      <c r="H13" s="73">
        <v>145</v>
      </c>
      <c r="I13" s="22">
        <f t="shared" si="0"/>
        <v>2</v>
      </c>
      <c r="J13" s="33">
        <f t="shared" si="0"/>
        <v>2</v>
      </c>
      <c r="K13" s="93">
        <v>132</v>
      </c>
      <c r="L13" s="73">
        <v>132</v>
      </c>
      <c r="M13" s="22">
        <f t="shared" si="1"/>
        <v>15</v>
      </c>
      <c r="N13" s="34">
        <f t="shared" si="1"/>
        <v>15</v>
      </c>
      <c r="O13" s="69">
        <f>IF(ISERROR(N13/L13),0,N13/L13)</f>
        <v>0.11363636363636363</v>
      </c>
      <c r="P13" s="35">
        <f t="shared" si="3"/>
        <v>0.11493354182955434</v>
      </c>
      <c r="Q13" s="10"/>
      <c r="R13">
        <v>1</v>
      </c>
      <c r="S13" s="94">
        <f t="shared" si="5"/>
        <v>1</v>
      </c>
      <c r="T13" s="49">
        <f t="shared" si="4"/>
        <v>147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7.8186082877247849E-4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7.8186082877247849E-4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4</v>
      </c>
      <c r="H17" s="73">
        <v>4</v>
      </c>
      <c r="I17" s="22">
        <f t="shared" si="0"/>
        <v>0</v>
      </c>
      <c r="J17" s="33">
        <f t="shared" si="0"/>
        <v>0</v>
      </c>
      <c r="K17" s="93">
        <v>6</v>
      </c>
      <c r="L17" s="73">
        <v>6</v>
      </c>
      <c r="M17" s="22">
        <f t="shared" si="1"/>
        <v>-2</v>
      </c>
      <c r="N17" s="34">
        <f t="shared" si="1"/>
        <v>-2</v>
      </c>
      <c r="O17" s="69">
        <f t="shared" si="6"/>
        <v>-0.33333333333333331</v>
      </c>
      <c r="P17" s="35">
        <f t="shared" si="3"/>
        <v>3.1274433150899139E-3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43</v>
      </c>
      <c r="F18" s="73">
        <v>43</v>
      </c>
      <c r="G18" s="93">
        <v>44</v>
      </c>
      <c r="H18" s="73">
        <v>44</v>
      </c>
      <c r="I18" s="22">
        <f t="shared" si="0"/>
        <v>-1</v>
      </c>
      <c r="J18" s="33">
        <f t="shared" si="0"/>
        <v>-1</v>
      </c>
      <c r="K18" s="93">
        <v>36</v>
      </c>
      <c r="L18" s="73">
        <v>36</v>
      </c>
      <c r="M18" s="22">
        <f t="shared" si="1"/>
        <v>7</v>
      </c>
      <c r="N18" s="34">
        <f t="shared" si="1"/>
        <v>7</v>
      </c>
      <c r="O18" s="69">
        <f t="shared" si="6"/>
        <v>0.19444444444444445</v>
      </c>
      <c r="P18" s="35">
        <f t="shared" si="3"/>
        <v>3.3620015637216574E-2</v>
      </c>
      <c r="Q18" s="10"/>
      <c r="R18">
        <v>1</v>
      </c>
      <c r="S18" s="94">
        <f t="shared" si="5"/>
        <v>1</v>
      </c>
      <c r="T18" s="49">
        <f t="shared" si="4"/>
        <v>43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7.8186082877247849E-4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>
        <v>1</v>
      </c>
      <c r="F20" s="109">
        <v>1</v>
      </c>
      <c r="G20" s="93"/>
      <c r="H20" s="109"/>
      <c r="I20" s="93">
        <f t="shared" si="0"/>
        <v>1</v>
      </c>
      <c r="J20" s="105">
        <f t="shared" si="0"/>
        <v>1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7.8186082877247849E-4</v>
      </c>
      <c r="Q20" s="10"/>
      <c r="R20" s="98">
        <v>1</v>
      </c>
      <c r="S20" s="96">
        <f t="shared" si="5"/>
        <v>4</v>
      </c>
      <c r="T20" s="49">
        <f t="shared" si="4"/>
        <v>1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122</v>
      </c>
      <c r="F21" s="73">
        <v>131</v>
      </c>
      <c r="G21" s="93">
        <v>123</v>
      </c>
      <c r="H21" s="73">
        <v>132</v>
      </c>
      <c r="I21" s="22">
        <f t="shared" si="0"/>
        <v>-1</v>
      </c>
      <c r="J21" s="33">
        <f t="shared" si="0"/>
        <v>-1</v>
      </c>
      <c r="K21" s="93">
        <v>128</v>
      </c>
      <c r="L21" s="73">
        <v>139</v>
      </c>
      <c r="M21" s="22">
        <f t="shared" ref="M21:N33" si="7">E21-K21</f>
        <v>-6</v>
      </c>
      <c r="N21" s="34">
        <f t="shared" si="7"/>
        <v>-8</v>
      </c>
      <c r="O21" s="69">
        <f t="shared" si="6"/>
        <v>-5.7553956834532377E-2</v>
      </c>
      <c r="P21" s="35">
        <f t="shared" si="3"/>
        <v>0.10242376856919469</v>
      </c>
      <c r="Q21" s="10"/>
      <c r="R21">
        <v>1</v>
      </c>
      <c r="S21" s="94">
        <f t="shared" si="5"/>
        <v>1</v>
      </c>
      <c r="T21" s="49">
        <f t="shared" si="4"/>
        <v>131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4.6911649726348714E-3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5</v>
      </c>
      <c r="H23" s="73">
        <v>8</v>
      </c>
      <c r="I23" s="37">
        <f t="shared" si="0"/>
        <v>-1</v>
      </c>
      <c r="J23" s="33">
        <f t="shared" si="0"/>
        <v>0</v>
      </c>
      <c r="K23" s="93">
        <v>4</v>
      </c>
      <c r="L23" s="73">
        <v>8</v>
      </c>
      <c r="M23" s="37">
        <f t="shared" si="7"/>
        <v>0</v>
      </c>
      <c r="N23" s="38">
        <f t="shared" si="7"/>
        <v>0</v>
      </c>
      <c r="O23" s="70">
        <f t="shared" si="6"/>
        <v>0</v>
      </c>
      <c r="P23" s="39">
        <f t="shared" si="3"/>
        <v>6.2548866301798279E-3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>
        <v>1</v>
      </c>
      <c r="F24" s="73">
        <v>1</v>
      </c>
      <c r="G24" s="22"/>
      <c r="H24" s="73"/>
      <c r="I24" s="37">
        <f t="shared" si="0"/>
        <v>1</v>
      </c>
      <c r="J24" s="40">
        <f t="shared" si="0"/>
        <v>1</v>
      </c>
      <c r="K24" s="22"/>
      <c r="L24" s="73"/>
      <c r="M24" s="37">
        <f t="shared" si="7"/>
        <v>1</v>
      </c>
      <c r="N24" s="38">
        <f t="shared" si="7"/>
        <v>1</v>
      </c>
      <c r="O24" s="70">
        <f t="shared" si="6"/>
        <v>0</v>
      </c>
      <c r="P24" s="39">
        <f t="shared" si="3"/>
        <v>7.8186082877247849E-4</v>
      </c>
      <c r="Q24" s="10"/>
      <c r="R24">
        <v>1</v>
      </c>
      <c r="S24" s="101">
        <f t="shared" si="5"/>
        <v>6</v>
      </c>
      <c r="T24" s="49">
        <f t="shared" si="4"/>
        <v>1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21</v>
      </c>
      <c r="G26" s="93">
        <v>13</v>
      </c>
      <c r="H26" s="73">
        <v>20</v>
      </c>
      <c r="I26" s="22">
        <f t="shared" si="0"/>
        <v>0</v>
      </c>
      <c r="J26" s="33">
        <f t="shared" si="0"/>
        <v>1</v>
      </c>
      <c r="K26" s="93">
        <v>10</v>
      </c>
      <c r="L26" s="73">
        <v>15</v>
      </c>
      <c r="M26" s="22">
        <f t="shared" si="7"/>
        <v>3</v>
      </c>
      <c r="N26" s="34">
        <f t="shared" si="7"/>
        <v>6</v>
      </c>
      <c r="O26" s="69">
        <f t="shared" si="6"/>
        <v>0.4</v>
      </c>
      <c r="P26" s="35">
        <f t="shared" si="3"/>
        <v>1.6419077404222049E-2</v>
      </c>
      <c r="Q26" s="10"/>
      <c r="R26">
        <v>1</v>
      </c>
      <c r="S26" s="94">
        <f t="shared" si="5"/>
        <v>1</v>
      </c>
      <c r="T26" s="49">
        <f t="shared" si="4"/>
        <v>21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4</v>
      </c>
      <c r="G27" s="93">
        <v>1</v>
      </c>
      <c r="H27" s="73">
        <v>4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-1</v>
      </c>
      <c r="O27" s="69">
        <f t="shared" si="6"/>
        <v>-0.2</v>
      </c>
      <c r="P27" s="35">
        <f t="shared" si="3"/>
        <v>3.1274433150899139E-3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1.563721657544957E-3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248</v>
      </c>
      <c r="F29" s="73">
        <v>287</v>
      </c>
      <c r="G29" s="93">
        <v>251</v>
      </c>
      <c r="H29" s="73">
        <v>289</v>
      </c>
      <c r="I29" s="22">
        <f t="shared" si="0"/>
        <v>-3</v>
      </c>
      <c r="J29" s="33">
        <f t="shared" si="0"/>
        <v>-2</v>
      </c>
      <c r="K29" s="93">
        <v>237</v>
      </c>
      <c r="L29" s="73">
        <v>275</v>
      </c>
      <c r="M29" s="22">
        <f t="shared" si="7"/>
        <v>11</v>
      </c>
      <c r="N29" s="34">
        <f t="shared" si="7"/>
        <v>12</v>
      </c>
      <c r="O29" s="69">
        <f t="shared" si="6"/>
        <v>4.363636363636364E-2</v>
      </c>
      <c r="P29" s="35">
        <f t="shared" si="3"/>
        <v>0.22439405785770133</v>
      </c>
      <c r="Q29" s="10"/>
      <c r="R29">
        <v>1</v>
      </c>
      <c r="S29" s="94">
        <f t="shared" si="5"/>
        <v>1</v>
      </c>
      <c r="T29" s="49">
        <f t="shared" si="4"/>
        <v>287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7.8186082877247849E-4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24</v>
      </c>
      <c r="F35" s="73">
        <v>24</v>
      </c>
      <c r="G35" s="93">
        <v>24</v>
      </c>
      <c r="H35" s="73">
        <v>24</v>
      </c>
      <c r="I35" s="22">
        <f t="shared" si="0"/>
        <v>0</v>
      </c>
      <c r="J35" s="33">
        <f t="shared" si="0"/>
        <v>0</v>
      </c>
      <c r="K35" s="93">
        <v>41</v>
      </c>
      <c r="L35" s="73">
        <v>41</v>
      </c>
      <c r="M35" s="22">
        <f t="shared" ref="M35:N54" si="8">E35-K35</f>
        <v>-17</v>
      </c>
      <c r="N35" s="34">
        <f t="shared" si="8"/>
        <v>-17</v>
      </c>
      <c r="O35" s="69">
        <f t="shared" si="6"/>
        <v>-0.41463414634146339</v>
      </c>
      <c r="P35" s="35">
        <f t="shared" si="3"/>
        <v>1.8764659890539485E-2</v>
      </c>
      <c r="Q35" s="10"/>
      <c r="R35">
        <v>1</v>
      </c>
      <c r="S35" s="94">
        <f t="shared" si="5"/>
        <v>1</v>
      </c>
      <c r="T35" s="49">
        <f t="shared" si="4"/>
        <v>24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2.3455824863174357E-3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12</v>
      </c>
      <c r="G37" s="93">
        <v>11</v>
      </c>
      <c r="H37" s="73">
        <v>12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11</v>
      </c>
      <c r="M37" s="22">
        <f t="shared" si="8"/>
        <v>0</v>
      </c>
      <c r="N37" s="34">
        <f t="shared" si="8"/>
        <v>1</v>
      </c>
      <c r="O37" s="69">
        <f t="shared" si="6"/>
        <v>9.0909090909090912E-2</v>
      </c>
      <c r="P37" s="35">
        <f t="shared" si="3"/>
        <v>9.3823299452697427E-3</v>
      </c>
      <c r="Q37" s="10"/>
      <c r="R37" s="98">
        <v>1</v>
      </c>
      <c r="S37" s="96">
        <f t="shared" si="5"/>
        <v>4</v>
      </c>
      <c r="T37" s="49">
        <f t="shared" si="4"/>
        <v>12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/>
      <c r="F38" s="73"/>
      <c r="G38" s="93">
        <v>1</v>
      </c>
      <c r="H38" s="73">
        <v>1</v>
      </c>
      <c r="I38" s="22">
        <f t="shared" si="9"/>
        <v>-1</v>
      </c>
      <c r="J38" s="36">
        <f t="shared" si="9"/>
        <v>-1</v>
      </c>
      <c r="K38" s="93">
        <v>1</v>
      </c>
      <c r="L38" s="73">
        <v>1</v>
      </c>
      <c r="M38" s="22">
        <f t="shared" si="8"/>
        <v>-1</v>
      </c>
      <c r="N38" s="34">
        <f t="shared" si="8"/>
        <v>-1</v>
      </c>
      <c r="O38" s="69">
        <f t="shared" si="6"/>
        <v>-1</v>
      </c>
      <c r="P38" s="35">
        <f t="shared" si="3"/>
        <v>0</v>
      </c>
      <c r="Q38" s="10"/>
      <c r="R38" s="98">
        <v>1</v>
      </c>
      <c r="S38" s="97">
        <f t="shared" si="5"/>
        <v>5</v>
      </c>
      <c r="T38" s="49">
        <f t="shared" si="4"/>
        <v>0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125</v>
      </c>
      <c r="F41" s="72">
        <v>131</v>
      </c>
      <c r="G41" s="93">
        <v>118</v>
      </c>
      <c r="H41" s="72">
        <v>124</v>
      </c>
      <c r="I41" s="22">
        <f t="shared" si="9"/>
        <v>7</v>
      </c>
      <c r="J41" s="36">
        <f t="shared" si="9"/>
        <v>7</v>
      </c>
      <c r="K41" s="93">
        <v>74</v>
      </c>
      <c r="L41" s="72">
        <v>80</v>
      </c>
      <c r="M41" s="22">
        <f t="shared" si="8"/>
        <v>51</v>
      </c>
      <c r="N41" s="34">
        <f t="shared" si="8"/>
        <v>51</v>
      </c>
      <c r="O41" s="69">
        <f t="shared" si="6"/>
        <v>0.63749999999999996</v>
      </c>
      <c r="P41" s="35">
        <f t="shared" si="3"/>
        <v>0.10242376856919469</v>
      </c>
      <c r="Q41" s="10"/>
      <c r="R41">
        <v>1</v>
      </c>
      <c r="S41" s="94">
        <f t="shared" si="5"/>
        <v>1</v>
      </c>
      <c r="T41" s="49">
        <f t="shared" si="4"/>
        <v>131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7.8186082877247849E-4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7.8186082877247849E-4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7.8186082877247849E-4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6</v>
      </c>
      <c r="G53" s="21">
        <v>5</v>
      </c>
      <c r="H53" s="72">
        <v>5</v>
      </c>
      <c r="I53" s="42">
        <f t="shared" si="9"/>
        <v>1</v>
      </c>
      <c r="J53" s="40">
        <f t="shared" si="9"/>
        <v>1</v>
      </c>
      <c r="K53" s="21">
        <v>5</v>
      </c>
      <c r="L53" s="72">
        <v>5</v>
      </c>
      <c r="M53" s="21">
        <f t="shared" si="8"/>
        <v>1</v>
      </c>
      <c r="N53" s="34">
        <f t="shared" si="8"/>
        <v>1</v>
      </c>
      <c r="O53" s="69">
        <f t="shared" si="6"/>
        <v>0.2</v>
      </c>
      <c r="P53" s="35">
        <f t="shared" si="3"/>
        <v>4.6911649726348714E-3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1069</v>
      </c>
      <c r="F54" s="75">
        <f>SUM(F5:F53)</f>
        <v>1279</v>
      </c>
      <c r="G54" s="43">
        <f>SUM(G5:G53)</f>
        <v>1066</v>
      </c>
      <c r="H54" s="75">
        <f>SUM(H5:H53)</f>
        <v>1274</v>
      </c>
      <c r="I54" s="44">
        <f t="shared" si="9"/>
        <v>3</v>
      </c>
      <c r="J54" s="141">
        <f t="shared" si="9"/>
        <v>5</v>
      </c>
      <c r="K54" s="43">
        <f>SUM(K5:K53)</f>
        <v>1010</v>
      </c>
      <c r="L54" s="75">
        <f>SUM(L5:L53)</f>
        <v>1234</v>
      </c>
      <c r="M54" s="44">
        <f t="shared" si="8"/>
        <v>59</v>
      </c>
      <c r="N54" s="45">
        <f t="shared" si="8"/>
        <v>45</v>
      </c>
      <c r="O54" s="71">
        <f t="shared" si="6"/>
        <v>3.6466774716369527E-2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1279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97F0E-FDF9-4EFD-8924-EC55BC29867D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5.7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99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43922</v>
      </c>
      <c r="F3" s="388"/>
      <c r="G3" s="387">
        <v>43891</v>
      </c>
      <c r="H3" s="388"/>
      <c r="I3" s="345" t="s">
        <v>3</v>
      </c>
      <c r="J3" s="346"/>
      <c r="K3" s="387">
        <v>43556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1.5698587127158557E-3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1031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212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1275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1.5698587127158557E-3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0.80862745098039213</v>
      </c>
      <c r="X6" s="60">
        <f>X5/AH5</f>
        <v>0.18181818181818182</v>
      </c>
      <c r="Y6" s="60">
        <f>Y5/AI5</f>
        <v>7.8431372549019607E-3</v>
      </c>
      <c r="Z6" s="59">
        <f>Z5/AH5</f>
        <v>6.0606060606060608E-2</v>
      </c>
      <c r="AA6" s="59">
        <f>AA5/AI5</f>
        <v>1.5686274509803921E-3</v>
      </c>
      <c r="AB6" s="60">
        <f>AB5/AH5</f>
        <v>9.0909090909090912E-2</v>
      </c>
      <c r="AC6" s="60">
        <f>AC5/AI5</f>
        <v>1.019607843137255E-2</v>
      </c>
      <c r="AD6" s="59">
        <f>AD5/AH5</f>
        <v>0.18181818181818182</v>
      </c>
      <c r="AE6" s="59">
        <f>AE5/AI5</f>
        <v>0.16627450980392156</v>
      </c>
      <c r="AF6" s="60">
        <f>AF5/AH5</f>
        <v>6.0606060606060608E-2</v>
      </c>
      <c r="AG6" s="60">
        <f>AG5/AI5</f>
        <v>1.5686274509803921E-3</v>
      </c>
      <c r="AH6" s="61">
        <f>V6+X6+Z6+AB6+AD6+AF6</f>
        <v>1</v>
      </c>
      <c r="AI6" s="62">
        <f>W6+Y6+AA6+AC6+AE6+AG6+0.001</f>
        <v>0.99707843137254903</v>
      </c>
      <c r="AJ6" s="63">
        <f>AJ5/AI5</f>
        <v>0.39921568627450982</v>
      </c>
      <c r="AK6" s="64">
        <f>AK5/AI5</f>
        <v>0.48470588235294115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1.5698587127158557E-3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115</v>
      </c>
      <c r="F8" s="73">
        <v>203</v>
      </c>
      <c r="G8" s="93">
        <v>115</v>
      </c>
      <c r="H8" s="73">
        <v>202</v>
      </c>
      <c r="I8" s="22">
        <f t="shared" si="0"/>
        <v>0</v>
      </c>
      <c r="J8" s="33">
        <f t="shared" si="0"/>
        <v>1</v>
      </c>
      <c r="K8" s="93">
        <v>119</v>
      </c>
      <c r="L8" s="73">
        <v>218</v>
      </c>
      <c r="M8" s="22">
        <f t="shared" si="1"/>
        <v>-4</v>
      </c>
      <c r="N8" s="34">
        <f t="shared" si="1"/>
        <v>-15</v>
      </c>
      <c r="O8" s="69">
        <f t="shared" si="2"/>
        <v>-6.8807339449541288E-2</v>
      </c>
      <c r="P8" s="35">
        <f t="shared" si="3"/>
        <v>0.15934065934065933</v>
      </c>
      <c r="Q8" s="10"/>
      <c r="R8">
        <v>1</v>
      </c>
      <c r="S8" s="143">
        <f>D8</f>
        <v>5</v>
      </c>
      <c r="T8" s="49">
        <f t="shared" si="4"/>
        <v>203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9</v>
      </c>
      <c r="F9" s="73">
        <v>18</v>
      </c>
      <c r="G9" s="93">
        <v>9</v>
      </c>
      <c r="H9" s="73">
        <v>18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2</v>
      </c>
      <c r="N9" s="34">
        <f t="shared" si="1"/>
        <v>2</v>
      </c>
      <c r="O9" s="69">
        <f t="shared" si="2"/>
        <v>0.125</v>
      </c>
      <c r="P9" s="35">
        <f t="shared" si="3"/>
        <v>1.4128728414442701E-2</v>
      </c>
      <c r="Q9" s="10"/>
      <c r="R9">
        <v>1</v>
      </c>
      <c r="S9" s="94">
        <f t="shared" ref="S9:S53" si="5">D9</f>
        <v>1</v>
      </c>
      <c r="T9" s="49">
        <f t="shared" si="4"/>
        <v>18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7.8492935635792783E-4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1.5698587127158557E-3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172</v>
      </c>
      <c r="F12" s="73">
        <v>214</v>
      </c>
      <c r="G12" s="93">
        <v>160</v>
      </c>
      <c r="H12" s="73">
        <v>201</v>
      </c>
      <c r="I12" s="22">
        <f t="shared" si="0"/>
        <v>12</v>
      </c>
      <c r="J12" s="33">
        <f t="shared" si="0"/>
        <v>13</v>
      </c>
      <c r="K12" s="93">
        <v>171</v>
      </c>
      <c r="L12" s="73">
        <v>217</v>
      </c>
      <c r="M12" s="22">
        <f t="shared" si="1"/>
        <v>1</v>
      </c>
      <c r="N12" s="34">
        <f t="shared" si="1"/>
        <v>-3</v>
      </c>
      <c r="O12" s="69">
        <f t="shared" si="2"/>
        <v>-1.3824884792626729E-2</v>
      </c>
      <c r="P12" s="35">
        <f t="shared" si="3"/>
        <v>0.16797488226059654</v>
      </c>
      <c r="Q12" s="10"/>
      <c r="R12">
        <v>1</v>
      </c>
      <c r="S12" s="94">
        <f t="shared" si="5"/>
        <v>1</v>
      </c>
      <c r="T12" s="49">
        <f t="shared" si="4"/>
        <v>214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145</v>
      </c>
      <c r="F13" s="73">
        <v>145</v>
      </c>
      <c r="G13" s="93">
        <v>131</v>
      </c>
      <c r="H13" s="73">
        <v>131</v>
      </c>
      <c r="I13" s="22">
        <f t="shared" si="0"/>
        <v>14</v>
      </c>
      <c r="J13" s="33">
        <f t="shared" si="0"/>
        <v>14</v>
      </c>
      <c r="K13" s="93">
        <v>133</v>
      </c>
      <c r="L13" s="73">
        <v>133</v>
      </c>
      <c r="M13" s="22">
        <f t="shared" si="1"/>
        <v>12</v>
      </c>
      <c r="N13" s="34">
        <f t="shared" si="1"/>
        <v>12</v>
      </c>
      <c r="O13" s="69">
        <f>IF(ISERROR(N13/L13),0,N13/L13)</f>
        <v>9.0225563909774431E-2</v>
      </c>
      <c r="P13" s="35">
        <f t="shared" si="3"/>
        <v>0.11381475667189953</v>
      </c>
      <c r="Q13" s="10"/>
      <c r="R13">
        <v>1</v>
      </c>
      <c r="S13" s="94">
        <f t="shared" si="5"/>
        <v>1</v>
      </c>
      <c r="T13" s="49">
        <f t="shared" si="4"/>
        <v>145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7.8492935635792783E-4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7.8492935635792783E-4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4</v>
      </c>
      <c r="H17" s="73">
        <v>4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-1</v>
      </c>
      <c r="N17" s="34">
        <f t="shared" si="1"/>
        <v>-1</v>
      </c>
      <c r="O17" s="69">
        <f t="shared" si="6"/>
        <v>-0.2</v>
      </c>
      <c r="P17" s="35">
        <f t="shared" si="3"/>
        <v>3.1397174254317113E-3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44</v>
      </c>
      <c r="F18" s="73">
        <v>44</v>
      </c>
      <c r="G18" s="93">
        <v>53</v>
      </c>
      <c r="H18" s="73">
        <v>53</v>
      </c>
      <c r="I18" s="22">
        <f t="shared" si="0"/>
        <v>-9</v>
      </c>
      <c r="J18" s="33">
        <f t="shared" si="0"/>
        <v>-9</v>
      </c>
      <c r="K18" s="93">
        <v>34</v>
      </c>
      <c r="L18" s="73">
        <v>34</v>
      </c>
      <c r="M18" s="22">
        <f t="shared" si="1"/>
        <v>10</v>
      </c>
      <c r="N18" s="34">
        <f t="shared" si="1"/>
        <v>10</v>
      </c>
      <c r="O18" s="69">
        <f t="shared" si="6"/>
        <v>0.29411764705882354</v>
      </c>
      <c r="P18" s="35">
        <f t="shared" si="3"/>
        <v>3.453689167974882E-2</v>
      </c>
      <c r="Q18" s="10"/>
      <c r="R18">
        <v>1</v>
      </c>
      <c r="S18" s="94">
        <f t="shared" si="5"/>
        <v>1</v>
      </c>
      <c r="T18" s="49">
        <f t="shared" si="4"/>
        <v>44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7.8492935635792783E-4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123</v>
      </c>
      <c r="F21" s="73">
        <v>132</v>
      </c>
      <c r="G21" s="93">
        <v>126</v>
      </c>
      <c r="H21" s="73">
        <v>135</v>
      </c>
      <c r="I21" s="22">
        <f t="shared" si="0"/>
        <v>-3</v>
      </c>
      <c r="J21" s="33">
        <f t="shared" si="0"/>
        <v>-3</v>
      </c>
      <c r="K21" s="93">
        <v>127</v>
      </c>
      <c r="L21" s="73">
        <v>138</v>
      </c>
      <c r="M21" s="22">
        <f t="shared" ref="M21:N33" si="7">E21-K21</f>
        <v>-4</v>
      </c>
      <c r="N21" s="34">
        <f t="shared" si="7"/>
        <v>-6</v>
      </c>
      <c r="O21" s="69">
        <f t="shared" si="6"/>
        <v>-4.3478260869565216E-2</v>
      </c>
      <c r="P21" s="35">
        <f t="shared" si="3"/>
        <v>0.10361067503924647</v>
      </c>
      <c r="Q21" s="10"/>
      <c r="R21">
        <v>1</v>
      </c>
      <c r="S21" s="94">
        <f t="shared" si="5"/>
        <v>1</v>
      </c>
      <c r="T21" s="49">
        <f t="shared" si="4"/>
        <v>132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4.7095761381475663E-3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5</v>
      </c>
      <c r="F23" s="73">
        <v>8</v>
      </c>
      <c r="G23" s="93">
        <v>6</v>
      </c>
      <c r="H23" s="73">
        <v>10</v>
      </c>
      <c r="I23" s="37">
        <f t="shared" si="0"/>
        <v>-1</v>
      </c>
      <c r="J23" s="33">
        <f t="shared" si="0"/>
        <v>-2</v>
      </c>
      <c r="K23" s="93">
        <v>3</v>
      </c>
      <c r="L23" s="73">
        <v>7</v>
      </c>
      <c r="M23" s="37">
        <f t="shared" si="7"/>
        <v>2</v>
      </c>
      <c r="N23" s="38">
        <f t="shared" si="7"/>
        <v>1</v>
      </c>
      <c r="O23" s="70">
        <f t="shared" si="6"/>
        <v>0.14285714285714285</v>
      </c>
      <c r="P23" s="39">
        <f t="shared" si="3"/>
        <v>6.2794348508634227E-3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13</v>
      </c>
      <c r="F26" s="73">
        <v>20</v>
      </c>
      <c r="G26" s="93">
        <v>12</v>
      </c>
      <c r="H26" s="73">
        <v>19</v>
      </c>
      <c r="I26" s="22">
        <f t="shared" si="0"/>
        <v>1</v>
      </c>
      <c r="J26" s="33">
        <f t="shared" si="0"/>
        <v>1</v>
      </c>
      <c r="K26" s="93">
        <v>10</v>
      </c>
      <c r="L26" s="73">
        <v>15</v>
      </c>
      <c r="M26" s="22">
        <f t="shared" si="7"/>
        <v>3</v>
      </c>
      <c r="N26" s="34">
        <f t="shared" si="7"/>
        <v>5</v>
      </c>
      <c r="O26" s="69">
        <f t="shared" si="6"/>
        <v>0.33333333333333331</v>
      </c>
      <c r="P26" s="35">
        <f t="shared" si="3"/>
        <v>1.5698587127158554E-2</v>
      </c>
      <c r="Q26" s="10"/>
      <c r="R26">
        <v>1</v>
      </c>
      <c r="S26" s="94">
        <f t="shared" si="5"/>
        <v>1</v>
      </c>
      <c r="T26" s="49">
        <f t="shared" si="4"/>
        <v>20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4</v>
      </c>
      <c r="G27" s="93">
        <v>1</v>
      </c>
      <c r="H27" s="73">
        <v>5</v>
      </c>
      <c r="I27" s="22">
        <f t="shared" si="0"/>
        <v>0</v>
      </c>
      <c r="J27" s="33">
        <f t="shared" si="0"/>
        <v>-1</v>
      </c>
      <c r="K27" s="93">
        <v>1</v>
      </c>
      <c r="L27" s="73">
        <v>5</v>
      </c>
      <c r="M27" s="22">
        <f t="shared" si="7"/>
        <v>0</v>
      </c>
      <c r="N27" s="34">
        <f t="shared" si="7"/>
        <v>-1</v>
      </c>
      <c r="O27" s="69">
        <f t="shared" si="6"/>
        <v>-0.2</v>
      </c>
      <c r="P27" s="35">
        <f t="shared" si="3"/>
        <v>3.1397174254317113E-3</v>
      </c>
      <c r="Q27" s="10"/>
      <c r="R27">
        <v>1</v>
      </c>
      <c r="S27" s="97">
        <f t="shared" si="5"/>
        <v>5</v>
      </c>
      <c r="T27" s="49">
        <f t="shared" si="4"/>
        <v>4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1.5698587127158557E-3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251</v>
      </c>
      <c r="F29" s="73">
        <v>289</v>
      </c>
      <c r="G29" s="93">
        <v>248</v>
      </c>
      <c r="H29" s="73">
        <v>289</v>
      </c>
      <c r="I29" s="22">
        <f t="shared" si="0"/>
        <v>3</v>
      </c>
      <c r="J29" s="33">
        <f t="shared" si="0"/>
        <v>0</v>
      </c>
      <c r="K29" s="93">
        <v>244</v>
      </c>
      <c r="L29" s="73">
        <v>282</v>
      </c>
      <c r="M29" s="22">
        <f t="shared" si="7"/>
        <v>7</v>
      </c>
      <c r="N29" s="34">
        <f t="shared" si="7"/>
        <v>7</v>
      </c>
      <c r="O29" s="69">
        <f t="shared" si="6"/>
        <v>2.4822695035460994E-2</v>
      </c>
      <c r="P29" s="35">
        <f t="shared" si="3"/>
        <v>0.22684458398744112</v>
      </c>
      <c r="Q29" s="10"/>
      <c r="R29">
        <v>1</v>
      </c>
      <c r="S29" s="94">
        <f t="shared" si="5"/>
        <v>1</v>
      </c>
      <c r="T29" s="49">
        <f t="shared" si="4"/>
        <v>289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7.8492935635792783E-4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24</v>
      </c>
      <c r="F35" s="73">
        <v>24</v>
      </c>
      <c r="G35" s="93">
        <v>24</v>
      </c>
      <c r="H35" s="73">
        <v>24</v>
      </c>
      <c r="I35" s="22">
        <f t="shared" si="0"/>
        <v>0</v>
      </c>
      <c r="J35" s="33">
        <f t="shared" si="0"/>
        <v>0</v>
      </c>
      <c r="K35" s="93">
        <v>59</v>
      </c>
      <c r="L35" s="73">
        <v>59</v>
      </c>
      <c r="M35" s="22">
        <f t="shared" ref="M35:N54" si="8">E35-K35</f>
        <v>-35</v>
      </c>
      <c r="N35" s="34">
        <f t="shared" si="8"/>
        <v>-35</v>
      </c>
      <c r="O35" s="69">
        <f t="shared" si="6"/>
        <v>-0.59322033898305082</v>
      </c>
      <c r="P35" s="35">
        <f t="shared" si="3"/>
        <v>1.8838304552590265E-2</v>
      </c>
      <c r="Q35" s="10"/>
      <c r="R35">
        <v>1</v>
      </c>
      <c r="S35" s="94">
        <f t="shared" si="5"/>
        <v>1</v>
      </c>
      <c r="T35" s="49">
        <f t="shared" si="4"/>
        <v>24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2.3547880690737832E-3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12</v>
      </c>
      <c r="G37" s="93">
        <v>11</v>
      </c>
      <c r="H37" s="73">
        <v>12</v>
      </c>
      <c r="I37" s="22">
        <f t="shared" ref="I37:J54" si="9">E37-G37</f>
        <v>0</v>
      </c>
      <c r="J37" s="36">
        <f t="shared" si="9"/>
        <v>0</v>
      </c>
      <c r="K37" s="93">
        <v>11</v>
      </c>
      <c r="L37" s="73">
        <v>11</v>
      </c>
      <c r="M37" s="22">
        <f t="shared" si="8"/>
        <v>0</v>
      </c>
      <c r="N37" s="34">
        <f t="shared" si="8"/>
        <v>1</v>
      </c>
      <c r="O37" s="69">
        <f t="shared" si="6"/>
        <v>9.0909090909090912E-2</v>
      </c>
      <c r="P37" s="35">
        <f t="shared" si="3"/>
        <v>9.4191522762951327E-3</v>
      </c>
      <c r="Q37" s="10"/>
      <c r="R37" s="98">
        <v>1</v>
      </c>
      <c r="S37" s="96">
        <f t="shared" si="5"/>
        <v>4</v>
      </c>
      <c r="T37" s="49">
        <f t="shared" si="4"/>
        <v>12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7.8492935635792783E-4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118</v>
      </c>
      <c r="F41" s="72">
        <v>124</v>
      </c>
      <c r="G41" s="93">
        <v>116</v>
      </c>
      <c r="H41" s="72">
        <v>122</v>
      </c>
      <c r="I41" s="22">
        <f t="shared" si="9"/>
        <v>2</v>
      </c>
      <c r="J41" s="36">
        <f t="shared" si="9"/>
        <v>2</v>
      </c>
      <c r="K41" s="93">
        <v>74</v>
      </c>
      <c r="L41" s="72">
        <v>80</v>
      </c>
      <c r="M41" s="22">
        <f t="shared" si="8"/>
        <v>44</v>
      </c>
      <c r="N41" s="34">
        <f t="shared" si="8"/>
        <v>44</v>
      </c>
      <c r="O41" s="69">
        <f t="shared" si="6"/>
        <v>0.55000000000000004</v>
      </c>
      <c r="P41" s="35">
        <f t="shared" si="3"/>
        <v>9.7331240188383045E-2</v>
      </c>
      <c r="Q41" s="10"/>
      <c r="R41">
        <v>1</v>
      </c>
      <c r="S41" s="94">
        <f t="shared" si="5"/>
        <v>1</v>
      </c>
      <c r="T41" s="49">
        <f t="shared" si="4"/>
        <v>124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7.8492935635792783E-4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7.8492935635792783E-4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7.8492935635792783E-4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5</v>
      </c>
      <c r="L53" s="72">
        <v>5</v>
      </c>
      <c r="M53" s="21">
        <f t="shared" si="8"/>
        <v>0</v>
      </c>
      <c r="N53" s="34">
        <f t="shared" si="8"/>
        <v>0</v>
      </c>
      <c r="O53" s="69">
        <f t="shared" si="6"/>
        <v>0</v>
      </c>
      <c r="P53" s="35">
        <f t="shared" si="3"/>
        <v>3.9246467817896386E-3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1066</v>
      </c>
      <c r="F54" s="75">
        <f>SUM(F5:F53)</f>
        <v>1274</v>
      </c>
      <c r="G54" s="43">
        <f>SUM(G5:G53)</f>
        <v>1047</v>
      </c>
      <c r="H54" s="75">
        <f>SUM(H5:H53)</f>
        <v>1258</v>
      </c>
      <c r="I54" s="44">
        <f t="shared" si="9"/>
        <v>19</v>
      </c>
      <c r="J54" s="141">
        <f t="shared" si="9"/>
        <v>16</v>
      </c>
      <c r="K54" s="43">
        <f>SUM(K5:K53)</f>
        <v>1028</v>
      </c>
      <c r="L54" s="75">
        <f>SUM(L5:L53)</f>
        <v>1252</v>
      </c>
      <c r="M54" s="44">
        <f t="shared" si="8"/>
        <v>38</v>
      </c>
      <c r="N54" s="45">
        <f t="shared" si="8"/>
        <v>22</v>
      </c>
      <c r="O54" s="71">
        <f t="shared" si="6"/>
        <v>1.7571884984025558E-2</v>
      </c>
      <c r="P54" s="46">
        <f t="shared" si="3"/>
        <v>1</v>
      </c>
      <c r="Q54" s="14"/>
      <c r="R54" s="15">
        <f>SUM(R5:R53)</f>
        <v>33</v>
      </c>
      <c r="T54" s="88">
        <f t="shared" si="4"/>
        <v>1274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8F338-9F47-4BCC-BE6B-F74682F41F04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98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43891</v>
      </c>
      <c r="F3" s="388"/>
      <c r="G3" s="387">
        <v>43862</v>
      </c>
      <c r="H3" s="388"/>
      <c r="I3" s="345" t="s">
        <v>3</v>
      </c>
      <c r="J3" s="346"/>
      <c r="K3" s="387">
        <v>43525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1.589825119236884E-3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1015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212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1259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1.589825119236884E-3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0.80619539316918187</v>
      </c>
      <c r="X6" s="60">
        <f>X5/AH5</f>
        <v>0.18181818181818182</v>
      </c>
      <c r="Y6" s="60">
        <f>Y5/AI5</f>
        <v>7.9428117553613977E-3</v>
      </c>
      <c r="Z6" s="59">
        <f>Z5/AH5</f>
        <v>6.0606060606060608E-2</v>
      </c>
      <c r="AA6" s="59">
        <f>AA5/AI5</f>
        <v>1.5885623510722795E-3</v>
      </c>
      <c r="AB6" s="60">
        <f>AB5/AH5</f>
        <v>9.0909090909090912E-2</v>
      </c>
      <c r="AC6" s="60">
        <f>AC5/AI5</f>
        <v>1.0325655281969817E-2</v>
      </c>
      <c r="AD6" s="59">
        <f>AD5/AH5</f>
        <v>0.18181818181818182</v>
      </c>
      <c r="AE6" s="59">
        <f>AE5/AI5</f>
        <v>0.16838760921366164</v>
      </c>
      <c r="AF6" s="60">
        <f>AF5/AH5</f>
        <v>6.0606060606060608E-2</v>
      </c>
      <c r="AG6" s="60">
        <f>AG5/AI5</f>
        <v>1.5885623510722795E-3</v>
      </c>
      <c r="AH6" s="61">
        <f>V6+X6+Z6+AB6+AD6+AF6</f>
        <v>1</v>
      </c>
      <c r="AI6" s="62">
        <f>W6+Y6+AA6+AC6+AE6+AG6+0.001</f>
        <v>0.99702859412231926</v>
      </c>
      <c r="AJ6" s="63">
        <f>AJ5/AI5</f>
        <v>0.40428911834789516</v>
      </c>
      <c r="AK6" s="64">
        <f>AK5/AI5</f>
        <v>0.4908657664813344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1.589825119236884E-3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115</v>
      </c>
      <c r="F8" s="73">
        <v>202</v>
      </c>
      <c r="G8" s="93">
        <v>113</v>
      </c>
      <c r="H8" s="73">
        <v>201</v>
      </c>
      <c r="I8" s="22">
        <f t="shared" si="0"/>
        <v>2</v>
      </c>
      <c r="J8" s="33">
        <f t="shared" si="0"/>
        <v>1</v>
      </c>
      <c r="K8" s="93">
        <v>121</v>
      </c>
      <c r="L8" s="73">
        <v>223</v>
      </c>
      <c r="M8" s="22">
        <f t="shared" si="1"/>
        <v>-6</v>
      </c>
      <c r="N8" s="34">
        <f t="shared" si="1"/>
        <v>-21</v>
      </c>
      <c r="O8" s="69">
        <f t="shared" si="2"/>
        <v>-9.417040358744394E-2</v>
      </c>
      <c r="P8" s="35">
        <f t="shared" si="3"/>
        <v>0.16057233704292528</v>
      </c>
      <c r="Q8" s="10"/>
      <c r="R8">
        <v>1</v>
      </c>
      <c r="S8" s="142" t="e">
        <f>E5:F538</f>
        <v>#VALUE!</v>
      </c>
      <c r="T8" s="49">
        <f t="shared" si="4"/>
        <v>202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9</v>
      </c>
      <c r="F9" s="73">
        <v>18</v>
      </c>
      <c r="G9" s="93">
        <v>9</v>
      </c>
      <c r="H9" s="73">
        <v>18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2</v>
      </c>
      <c r="N9" s="34">
        <f t="shared" si="1"/>
        <v>2</v>
      </c>
      <c r="O9" s="69">
        <f t="shared" si="2"/>
        <v>0.125</v>
      </c>
      <c r="P9" s="35">
        <f t="shared" si="3"/>
        <v>1.4308426073131956E-2</v>
      </c>
      <c r="Q9" s="10"/>
      <c r="R9">
        <v>1</v>
      </c>
      <c r="S9" s="94">
        <f t="shared" ref="S9:S53" si="5">D9</f>
        <v>1</v>
      </c>
      <c r="T9" s="49">
        <f t="shared" si="4"/>
        <v>18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2</v>
      </c>
      <c r="M10" s="22">
        <f t="shared" si="1"/>
        <v>-1</v>
      </c>
      <c r="N10" s="34">
        <f t="shared" si="1"/>
        <v>-1</v>
      </c>
      <c r="O10" s="69">
        <f t="shared" si="2"/>
        <v>-0.5</v>
      </c>
      <c r="P10" s="35">
        <f t="shared" si="3"/>
        <v>7.9491255961844202E-4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1.589825119236884E-3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160</v>
      </c>
      <c r="F12" s="73">
        <v>201</v>
      </c>
      <c r="G12" s="93">
        <v>160</v>
      </c>
      <c r="H12" s="73">
        <v>202</v>
      </c>
      <c r="I12" s="22">
        <f t="shared" si="0"/>
        <v>0</v>
      </c>
      <c r="J12" s="33">
        <f t="shared" si="0"/>
        <v>-1</v>
      </c>
      <c r="K12" s="93">
        <v>166</v>
      </c>
      <c r="L12" s="73">
        <v>211</v>
      </c>
      <c r="M12" s="22">
        <f t="shared" si="1"/>
        <v>-6</v>
      </c>
      <c r="N12" s="34">
        <f t="shared" si="1"/>
        <v>-10</v>
      </c>
      <c r="O12" s="69">
        <f t="shared" si="2"/>
        <v>-4.7393364928909949E-2</v>
      </c>
      <c r="P12" s="35">
        <f t="shared" si="3"/>
        <v>0.15977742448330684</v>
      </c>
      <c r="Q12" s="10"/>
      <c r="R12">
        <v>1</v>
      </c>
      <c r="S12" s="94">
        <f t="shared" si="5"/>
        <v>1</v>
      </c>
      <c r="T12" s="49">
        <f t="shared" si="4"/>
        <v>201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131</v>
      </c>
      <c r="F13" s="73">
        <v>131</v>
      </c>
      <c r="G13" s="93">
        <v>129</v>
      </c>
      <c r="H13" s="73">
        <v>129</v>
      </c>
      <c r="I13" s="22">
        <f t="shared" si="0"/>
        <v>2</v>
      </c>
      <c r="J13" s="33">
        <f t="shared" si="0"/>
        <v>2</v>
      </c>
      <c r="K13" s="93">
        <v>131</v>
      </c>
      <c r="L13" s="73">
        <v>131</v>
      </c>
      <c r="M13" s="22">
        <f t="shared" si="1"/>
        <v>0</v>
      </c>
      <c r="N13" s="34">
        <f t="shared" si="1"/>
        <v>0</v>
      </c>
      <c r="O13" s="69">
        <f>IF(ISERROR(N13/L13),0,N13/L13)</f>
        <v>0</v>
      </c>
      <c r="P13" s="35">
        <f t="shared" si="3"/>
        <v>0.1041335453100159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>
        <v>1</v>
      </c>
      <c r="H14" s="73">
        <v>1</v>
      </c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7.9491255961844202E-4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7.9491255961844202E-4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4</v>
      </c>
      <c r="F17" s="73">
        <v>4</v>
      </c>
      <c r="G17" s="93">
        <v>5</v>
      </c>
      <c r="H17" s="73">
        <v>5</v>
      </c>
      <c r="I17" s="22">
        <f t="shared" si="0"/>
        <v>-1</v>
      </c>
      <c r="J17" s="33">
        <f t="shared" si="0"/>
        <v>-1</v>
      </c>
      <c r="K17" s="93">
        <v>4</v>
      </c>
      <c r="L17" s="73">
        <v>4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3.1796502384737681E-3</v>
      </c>
      <c r="Q17" s="10"/>
      <c r="R17">
        <v>1</v>
      </c>
      <c r="S17" s="94">
        <f t="shared" si="5"/>
        <v>1</v>
      </c>
      <c r="T17" s="49">
        <f t="shared" si="4"/>
        <v>4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53</v>
      </c>
      <c r="F18" s="73">
        <v>53</v>
      </c>
      <c r="G18" s="93">
        <v>50</v>
      </c>
      <c r="H18" s="73">
        <v>50</v>
      </c>
      <c r="I18" s="22">
        <f t="shared" si="0"/>
        <v>3</v>
      </c>
      <c r="J18" s="33">
        <f t="shared" si="0"/>
        <v>3</v>
      </c>
      <c r="K18" s="93">
        <v>36</v>
      </c>
      <c r="L18" s="73">
        <v>36</v>
      </c>
      <c r="M18" s="22">
        <f t="shared" si="1"/>
        <v>17</v>
      </c>
      <c r="N18" s="34">
        <f t="shared" si="1"/>
        <v>17</v>
      </c>
      <c r="O18" s="69">
        <f t="shared" si="6"/>
        <v>0.47222222222222221</v>
      </c>
      <c r="P18" s="35">
        <f t="shared" si="3"/>
        <v>4.2130365659777423E-2</v>
      </c>
      <c r="Q18" s="10"/>
      <c r="R18">
        <v>1</v>
      </c>
      <c r="S18" s="94">
        <f t="shared" si="5"/>
        <v>1</v>
      </c>
      <c r="T18" s="49">
        <f t="shared" si="4"/>
        <v>53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7.9491255961844202E-4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126</v>
      </c>
      <c r="F21" s="73">
        <v>135</v>
      </c>
      <c r="G21" s="93">
        <v>127</v>
      </c>
      <c r="H21" s="73">
        <v>136</v>
      </c>
      <c r="I21" s="22">
        <f t="shared" si="0"/>
        <v>-1</v>
      </c>
      <c r="J21" s="33">
        <f t="shared" si="0"/>
        <v>-1</v>
      </c>
      <c r="K21" s="93">
        <v>118</v>
      </c>
      <c r="L21" s="73">
        <v>132</v>
      </c>
      <c r="M21" s="22">
        <f t="shared" ref="M21:N33" si="7">E21-K21</f>
        <v>8</v>
      </c>
      <c r="N21" s="34">
        <f t="shared" si="7"/>
        <v>3</v>
      </c>
      <c r="O21" s="69">
        <f t="shared" si="6"/>
        <v>2.2727272727272728E-2</v>
      </c>
      <c r="P21" s="35">
        <f t="shared" si="3"/>
        <v>0.10731319554848967</v>
      </c>
      <c r="Q21" s="10"/>
      <c r="R21">
        <v>1</v>
      </c>
      <c r="S21" s="94">
        <f t="shared" si="5"/>
        <v>1</v>
      </c>
      <c r="T21" s="49">
        <f t="shared" si="4"/>
        <v>135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4.7694753577106515E-3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6</v>
      </c>
      <c r="F23" s="73">
        <v>10</v>
      </c>
      <c r="G23" s="93">
        <v>4</v>
      </c>
      <c r="H23" s="73">
        <v>8</v>
      </c>
      <c r="I23" s="37">
        <f t="shared" si="0"/>
        <v>2</v>
      </c>
      <c r="J23" s="33">
        <f t="shared" si="0"/>
        <v>2</v>
      </c>
      <c r="K23" s="93">
        <v>3</v>
      </c>
      <c r="L23" s="73">
        <v>7</v>
      </c>
      <c r="M23" s="37">
        <f t="shared" si="7"/>
        <v>3</v>
      </c>
      <c r="N23" s="38">
        <f t="shared" si="7"/>
        <v>3</v>
      </c>
      <c r="O23" s="70">
        <f t="shared" si="6"/>
        <v>0.42857142857142855</v>
      </c>
      <c r="P23" s="39">
        <f t="shared" si="3"/>
        <v>7.9491255961844191E-3</v>
      </c>
      <c r="Q23" s="10"/>
      <c r="R23">
        <v>1</v>
      </c>
      <c r="S23" s="94">
        <f t="shared" si="5"/>
        <v>1</v>
      </c>
      <c r="T23" s="49">
        <f t="shared" si="4"/>
        <v>10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12</v>
      </c>
      <c r="F26" s="73">
        <v>19</v>
      </c>
      <c r="G26" s="93">
        <v>12</v>
      </c>
      <c r="H26" s="73">
        <v>19</v>
      </c>
      <c r="I26" s="22">
        <f t="shared" si="0"/>
        <v>0</v>
      </c>
      <c r="J26" s="33">
        <f t="shared" si="0"/>
        <v>0</v>
      </c>
      <c r="K26" s="93">
        <v>10</v>
      </c>
      <c r="L26" s="73">
        <v>15</v>
      </c>
      <c r="M26" s="22">
        <f t="shared" si="7"/>
        <v>2</v>
      </c>
      <c r="N26" s="34">
        <f t="shared" si="7"/>
        <v>4</v>
      </c>
      <c r="O26" s="69">
        <f t="shared" si="6"/>
        <v>0.26666666666666666</v>
      </c>
      <c r="P26" s="35">
        <f t="shared" si="3"/>
        <v>1.5103338632750398E-2</v>
      </c>
      <c r="Q26" s="10"/>
      <c r="R26">
        <v>1</v>
      </c>
      <c r="S26" s="94">
        <f t="shared" si="5"/>
        <v>1</v>
      </c>
      <c r="T26" s="49">
        <f t="shared" si="4"/>
        <v>19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3.9745627980922096E-3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1.589825119236884E-3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248</v>
      </c>
      <c r="F29" s="73">
        <v>289</v>
      </c>
      <c r="G29" s="93">
        <v>244</v>
      </c>
      <c r="H29" s="73">
        <v>285</v>
      </c>
      <c r="I29" s="22">
        <f t="shared" si="0"/>
        <v>4</v>
      </c>
      <c r="J29" s="33">
        <f t="shared" si="0"/>
        <v>4</v>
      </c>
      <c r="K29" s="93">
        <v>246</v>
      </c>
      <c r="L29" s="73">
        <v>284</v>
      </c>
      <c r="M29" s="22">
        <f t="shared" si="7"/>
        <v>2</v>
      </c>
      <c r="N29" s="34">
        <f t="shared" si="7"/>
        <v>5</v>
      </c>
      <c r="O29" s="69">
        <f t="shared" si="6"/>
        <v>1.7605633802816902E-2</v>
      </c>
      <c r="P29" s="35">
        <f t="shared" si="3"/>
        <v>0.22972972972972974</v>
      </c>
      <c r="Q29" s="10"/>
      <c r="R29">
        <v>1</v>
      </c>
      <c r="S29" s="94">
        <f t="shared" si="5"/>
        <v>1</v>
      </c>
      <c r="T29" s="49">
        <f t="shared" si="4"/>
        <v>289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>
        <v>1</v>
      </c>
      <c r="H32" s="73">
        <v>1</v>
      </c>
      <c r="I32" s="22">
        <f t="shared" si="0"/>
        <v>-1</v>
      </c>
      <c r="J32" s="33">
        <f t="shared" si="0"/>
        <v>-1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7.9491255961844202E-4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24</v>
      </c>
      <c r="F35" s="73">
        <v>24</v>
      </c>
      <c r="G35" s="93">
        <v>23</v>
      </c>
      <c r="H35" s="73">
        <v>23</v>
      </c>
      <c r="I35" s="22">
        <f t="shared" si="0"/>
        <v>1</v>
      </c>
      <c r="J35" s="33">
        <f t="shared" si="0"/>
        <v>1</v>
      </c>
      <c r="K35" s="93">
        <v>57</v>
      </c>
      <c r="L35" s="73">
        <v>57</v>
      </c>
      <c r="M35" s="22">
        <f t="shared" ref="M35:N54" si="8">E35-K35</f>
        <v>-33</v>
      </c>
      <c r="N35" s="34">
        <f t="shared" si="8"/>
        <v>-33</v>
      </c>
      <c r="O35" s="69">
        <f t="shared" si="6"/>
        <v>-0.57894736842105265</v>
      </c>
      <c r="P35" s="35">
        <f t="shared" si="3"/>
        <v>1.9077901430842606E-2</v>
      </c>
      <c r="Q35" s="10"/>
      <c r="R35">
        <v>1</v>
      </c>
      <c r="S35" s="94">
        <f t="shared" si="5"/>
        <v>1</v>
      </c>
      <c r="T35" s="49">
        <f t="shared" si="4"/>
        <v>24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2.3847376788553257E-3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12</v>
      </c>
      <c r="G37" s="93">
        <v>11</v>
      </c>
      <c r="H37" s="73">
        <v>12</v>
      </c>
      <c r="I37" s="22">
        <f t="shared" ref="I37:J54" si="9">E37-G37</f>
        <v>0</v>
      </c>
      <c r="J37" s="36">
        <f t="shared" si="9"/>
        <v>0</v>
      </c>
      <c r="K37" s="93">
        <v>15</v>
      </c>
      <c r="L37" s="73">
        <v>15</v>
      </c>
      <c r="M37" s="22">
        <f t="shared" si="8"/>
        <v>-4</v>
      </c>
      <c r="N37" s="34">
        <f t="shared" si="8"/>
        <v>-3</v>
      </c>
      <c r="O37" s="69">
        <f t="shared" si="6"/>
        <v>-0.2</v>
      </c>
      <c r="P37" s="35">
        <f t="shared" si="3"/>
        <v>9.538950715421303E-3</v>
      </c>
      <c r="Q37" s="10"/>
      <c r="R37" s="98">
        <v>1</v>
      </c>
      <c r="S37" s="96">
        <f t="shared" si="5"/>
        <v>4</v>
      </c>
      <c r="T37" s="49">
        <f t="shared" si="4"/>
        <v>12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7.9491255961844202E-4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116</v>
      </c>
      <c r="F41" s="72">
        <v>122</v>
      </c>
      <c r="G41" s="93">
        <v>114</v>
      </c>
      <c r="H41" s="72">
        <v>120</v>
      </c>
      <c r="I41" s="22">
        <f t="shared" si="9"/>
        <v>2</v>
      </c>
      <c r="J41" s="36">
        <f t="shared" si="9"/>
        <v>2</v>
      </c>
      <c r="K41" s="93">
        <v>77</v>
      </c>
      <c r="L41" s="72">
        <v>83</v>
      </c>
      <c r="M41" s="22">
        <f t="shared" si="8"/>
        <v>39</v>
      </c>
      <c r="N41" s="34">
        <f t="shared" si="8"/>
        <v>39</v>
      </c>
      <c r="O41" s="69">
        <f t="shared" si="6"/>
        <v>0.46987951807228917</v>
      </c>
      <c r="P41" s="35">
        <f t="shared" si="3"/>
        <v>9.6979332273449917E-2</v>
      </c>
      <c r="Q41" s="10"/>
      <c r="R41">
        <v>1</v>
      </c>
      <c r="S41" s="94">
        <f t="shared" si="5"/>
        <v>1</v>
      </c>
      <c r="T41" s="49">
        <f t="shared" si="4"/>
        <v>122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7.9491255961844202E-4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7.9491255961844202E-4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7.9491255961844202E-4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4</v>
      </c>
      <c r="L53" s="72">
        <v>4</v>
      </c>
      <c r="M53" s="21">
        <f t="shared" si="8"/>
        <v>1</v>
      </c>
      <c r="N53" s="34">
        <f t="shared" si="8"/>
        <v>1</v>
      </c>
      <c r="O53" s="69">
        <f t="shared" si="6"/>
        <v>0.25</v>
      </c>
      <c r="P53" s="35">
        <f t="shared" si="3"/>
        <v>3.9745627980922096E-3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1047</v>
      </c>
      <c r="F54" s="75">
        <f>SUM(F5:F53)</f>
        <v>1258</v>
      </c>
      <c r="G54" s="43">
        <f>SUM(G5:G53)</f>
        <v>1034</v>
      </c>
      <c r="H54" s="75">
        <f>SUM(H5:H53)</f>
        <v>1247</v>
      </c>
      <c r="I54" s="44">
        <f t="shared" si="9"/>
        <v>13</v>
      </c>
      <c r="J54" s="141">
        <f t="shared" si="9"/>
        <v>11</v>
      </c>
      <c r="K54" s="43">
        <f>SUM(K5:K53)</f>
        <v>1021</v>
      </c>
      <c r="L54" s="75">
        <f>SUM(L5:L53)</f>
        <v>1250</v>
      </c>
      <c r="M54" s="44">
        <f t="shared" si="8"/>
        <v>26</v>
      </c>
      <c r="N54" s="45">
        <f t="shared" si="8"/>
        <v>8</v>
      </c>
      <c r="O54" s="71">
        <f t="shared" si="6"/>
        <v>6.4000000000000003E-3</v>
      </c>
      <c r="P54" s="46">
        <f t="shared" si="3"/>
        <v>1</v>
      </c>
      <c r="Q54" s="14"/>
      <c r="R54" s="15">
        <f>SUM(R5:R53)</f>
        <v>33</v>
      </c>
      <c r="T54" s="88">
        <f t="shared" si="4"/>
        <v>1258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69948-DFCE-4676-9016-EAED705CD7F5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97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43862</v>
      </c>
      <c r="F3" s="388"/>
      <c r="G3" s="387">
        <v>43831</v>
      </c>
      <c r="H3" s="388"/>
      <c r="I3" s="345" t="s">
        <v>3</v>
      </c>
      <c r="J3" s="346"/>
      <c r="K3" s="387">
        <v>43497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1.6038492381716118E-3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1004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211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1248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1.6038492381716118E-3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0.80448717948717952</v>
      </c>
      <c r="X6" s="60">
        <f>X5/AH5</f>
        <v>0.18181818181818182</v>
      </c>
      <c r="Y6" s="60">
        <f>Y5/AI5</f>
        <v>8.814102564102564E-3</v>
      </c>
      <c r="Z6" s="59">
        <f>Z5/AH5</f>
        <v>6.0606060606060608E-2</v>
      </c>
      <c r="AA6" s="59">
        <f>AA5/AI5</f>
        <v>1.6025641025641025E-3</v>
      </c>
      <c r="AB6" s="60">
        <f>AB5/AH5</f>
        <v>9.0909090909090912E-2</v>
      </c>
      <c r="AC6" s="60">
        <f>AC5/AI5</f>
        <v>1.0416666666666666E-2</v>
      </c>
      <c r="AD6" s="59">
        <f>AD5/AH5</f>
        <v>0.18181818181818182</v>
      </c>
      <c r="AE6" s="59">
        <f>AE5/AI5</f>
        <v>0.16907051282051283</v>
      </c>
      <c r="AF6" s="60">
        <f>AF5/AH5</f>
        <v>6.0606060606060608E-2</v>
      </c>
      <c r="AG6" s="60">
        <f>AG5/AI5</f>
        <v>1.6025641025641025E-3</v>
      </c>
      <c r="AH6" s="61">
        <f>V6+X6+Z6+AB6+AD6+AF6</f>
        <v>1</v>
      </c>
      <c r="AI6" s="62">
        <f>W6+Y6+AA6+AC6+AE6+AG6+0.001</f>
        <v>0.99699358974358965</v>
      </c>
      <c r="AJ6" s="63">
        <f>AJ5/AI5</f>
        <v>0.4078525641025641</v>
      </c>
      <c r="AK6" s="64">
        <f>AK5/AI5</f>
        <v>0.49519230769230771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1.6038492381716118E-3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113</v>
      </c>
      <c r="F8" s="73">
        <v>201</v>
      </c>
      <c r="G8" s="93">
        <v>112</v>
      </c>
      <c r="H8" s="73">
        <v>200</v>
      </c>
      <c r="I8" s="22">
        <f t="shared" si="0"/>
        <v>1</v>
      </c>
      <c r="J8" s="33">
        <f t="shared" si="0"/>
        <v>1</v>
      </c>
      <c r="K8" s="93">
        <v>122</v>
      </c>
      <c r="L8" s="73">
        <v>222</v>
      </c>
      <c r="M8" s="22">
        <f t="shared" si="1"/>
        <v>-9</v>
      </c>
      <c r="N8" s="34">
        <f t="shared" si="1"/>
        <v>-21</v>
      </c>
      <c r="O8" s="69">
        <f t="shared" si="2"/>
        <v>-9.45945945945946E-2</v>
      </c>
      <c r="P8" s="35">
        <f t="shared" si="3"/>
        <v>0.161186848436247</v>
      </c>
      <c r="Q8" s="10"/>
      <c r="R8">
        <v>1</v>
      </c>
      <c r="S8" s="142" t="e">
        <f>E5:F538</f>
        <v>#VALUE!</v>
      </c>
      <c r="T8" s="49">
        <f t="shared" si="4"/>
        <v>201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9</v>
      </c>
      <c r="F9" s="73">
        <v>18</v>
      </c>
      <c r="G9" s="93">
        <v>8</v>
      </c>
      <c r="H9" s="73">
        <v>17</v>
      </c>
      <c r="I9" s="22">
        <f t="shared" si="0"/>
        <v>1</v>
      </c>
      <c r="J9" s="33">
        <f t="shared" si="0"/>
        <v>1</v>
      </c>
      <c r="K9" s="93">
        <v>7</v>
      </c>
      <c r="L9" s="73">
        <v>16</v>
      </c>
      <c r="M9" s="22">
        <f t="shared" si="1"/>
        <v>2</v>
      </c>
      <c r="N9" s="34">
        <f t="shared" si="1"/>
        <v>2</v>
      </c>
      <c r="O9" s="69">
        <f t="shared" si="2"/>
        <v>0.125</v>
      </c>
      <c r="P9" s="35">
        <f t="shared" si="3"/>
        <v>1.4434643143544507E-2</v>
      </c>
      <c r="Q9" s="10"/>
      <c r="R9">
        <v>1</v>
      </c>
      <c r="S9" s="94">
        <f t="shared" ref="S9:S53" si="5">D9</f>
        <v>1</v>
      </c>
      <c r="T9" s="49">
        <f t="shared" si="4"/>
        <v>18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1</v>
      </c>
      <c r="H10" s="73">
        <v>1</v>
      </c>
      <c r="I10" s="22">
        <f t="shared" si="0"/>
        <v>0</v>
      </c>
      <c r="J10" s="33">
        <f t="shared" si="0"/>
        <v>0</v>
      </c>
      <c r="K10" s="93">
        <v>2</v>
      </c>
      <c r="L10" s="73">
        <v>3</v>
      </c>
      <c r="M10" s="22">
        <f t="shared" si="1"/>
        <v>-1</v>
      </c>
      <c r="N10" s="34">
        <f t="shared" si="1"/>
        <v>-2</v>
      </c>
      <c r="O10" s="69">
        <f t="shared" si="2"/>
        <v>-0.66666666666666663</v>
      </c>
      <c r="P10" s="35">
        <f t="shared" si="3"/>
        <v>8.0192461908580592E-4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2</v>
      </c>
      <c r="M11" s="22">
        <f t="shared" si="1"/>
        <v>0</v>
      </c>
      <c r="N11" s="34">
        <f t="shared" si="1"/>
        <v>0</v>
      </c>
      <c r="O11" s="69">
        <f t="shared" si="2"/>
        <v>0</v>
      </c>
      <c r="P11" s="35">
        <f t="shared" si="3"/>
        <v>1.6038492381716118E-3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160</v>
      </c>
      <c r="F12" s="73">
        <v>202</v>
      </c>
      <c r="G12" s="93">
        <v>160</v>
      </c>
      <c r="H12" s="73">
        <v>202</v>
      </c>
      <c r="I12" s="22">
        <f t="shared" si="0"/>
        <v>0</v>
      </c>
      <c r="J12" s="33">
        <f t="shared" si="0"/>
        <v>0</v>
      </c>
      <c r="K12" s="93">
        <v>159</v>
      </c>
      <c r="L12" s="73">
        <v>208</v>
      </c>
      <c r="M12" s="22">
        <f t="shared" si="1"/>
        <v>1</v>
      </c>
      <c r="N12" s="34">
        <f t="shared" si="1"/>
        <v>-6</v>
      </c>
      <c r="O12" s="69">
        <f t="shared" si="2"/>
        <v>-2.8846153846153848E-2</v>
      </c>
      <c r="P12" s="35">
        <f t="shared" si="3"/>
        <v>0.1619887730553328</v>
      </c>
      <c r="Q12" s="10"/>
      <c r="R12">
        <v>1</v>
      </c>
      <c r="S12" s="94">
        <f t="shared" si="5"/>
        <v>1</v>
      </c>
      <c r="T12" s="49">
        <f t="shared" si="4"/>
        <v>202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129</v>
      </c>
      <c r="F13" s="73">
        <v>129</v>
      </c>
      <c r="G13" s="93">
        <v>130</v>
      </c>
      <c r="H13" s="73">
        <v>130</v>
      </c>
      <c r="I13" s="22">
        <f t="shared" si="0"/>
        <v>-1</v>
      </c>
      <c r="J13" s="33">
        <f t="shared" si="0"/>
        <v>-1</v>
      </c>
      <c r="K13" s="93">
        <v>134</v>
      </c>
      <c r="L13" s="73">
        <v>137</v>
      </c>
      <c r="M13" s="22">
        <f t="shared" si="1"/>
        <v>-5</v>
      </c>
      <c r="N13" s="34">
        <f t="shared" si="1"/>
        <v>-8</v>
      </c>
      <c r="O13" s="69">
        <f>IF(ISERROR(N13/L13),0,N13/L13)</f>
        <v>-5.8394160583941604E-2</v>
      </c>
      <c r="P13" s="35">
        <f t="shared" si="3"/>
        <v>0.10344827586206896</v>
      </c>
      <c r="Q13" s="10"/>
      <c r="R13">
        <v>1</v>
      </c>
      <c r="S13" s="94">
        <f t="shared" si="5"/>
        <v>1</v>
      </c>
      <c r="T13" s="49">
        <f t="shared" si="4"/>
        <v>129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>
        <v>1</v>
      </c>
      <c r="F14" s="73">
        <v>1</v>
      </c>
      <c r="G14" s="22"/>
      <c r="H14" s="73"/>
      <c r="I14" s="22">
        <f t="shared" si="0"/>
        <v>1</v>
      </c>
      <c r="J14" s="36">
        <f t="shared" si="0"/>
        <v>1</v>
      </c>
      <c r="K14" s="22"/>
      <c r="L14" s="73"/>
      <c r="M14" s="22">
        <f t="shared" si="1"/>
        <v>1</v>
      </c>
      <c r="N14" s="34">
        <f t="shared" si="1"/>
        <v>1</v>
      </c>
      <c r="O14" s="69">
        <f t="shared" ref="O14:O54" si="6">IF(ISERROR(N14/L14),0,N14/L14)</f>
        <v>0</v>
      </c>
      <c r="P14" s="35">
        <f t="shared" si="3"/>
        <v>8.0192461908580592E-4</v>
      </c>
      <c r="Q14" s="10"/>
      <c r="R14">
        <v>0</v>
      </c>
      <c r="S14" s="100">
        <f t="shared" si="5"/>
        <v>2</v>
      </c>
      <c r="T14" s="49">
        <f t="shared" si="4"/>
        <v>1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8.0192461908580592E-4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5</v>
      </c>
      <c r="H17" s="73">
        <v>5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4.0096230954290296E-3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50</v>
      </c>
      <c r="F18" s="73">
        <v>50</v>
      </c>
      <c r="G18" s="93">
        <v>51</v>
      </c>
      <c r="H18" s="73">
        <v>51</v>
      </c>
      <c r="I18" s="22">
        <f t="shared" si="0"/>
        <v>-1</v>
      </c>
      <c r="J18" s="33">
        <f t="shared" si="0"/>
        <v>-1</v>
      </c>
      <c r="K18" s="93">
        <v>49</v>
      </c>
      <c r="L18" s="73">
        <v>49</v>
      </c>
      <c r="M18" s="22">
        <f t="shared" si="1"/>
        <v>1</v>
      </c>
      <c r="N18" s="34">
        <f t="shared" si="1"/>
        <v>1</v>
      </c>
      <c r="O18" s="69">
        <f t="shared" si="6"/>
        <v>2.0408163265306121E-2</v>
      </c>
      <c r="P18" s="35">
        <f t="shared" si="3"/>
        <v>4.0096230954290296E-2</v>
      </c>
      <c r="Q18" s="10"/>
      <c r="R18">
        <v>1</v>
      </c>
      <c r="S18" s="94">
        <f t="shared" si="5"/>
        <v>1</v>
      </c>
      <c r="T18" s="49">
        <f t="shared" si="4"/>
        <v>50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8.0192461908580592E-4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136</v>
      </c>
      <c r="G21" s="93">
        <v>127</v>
      </c>
      <c r="H21" s="73">
        <v>136</v>
      </c>
      <c r="I21" s="22">
        <f t="shared" si="0"/>
        <v>0</v>
      </c>
      <c r="J21" s="33">
        <f t="shared" si="0"/>
        <v>0</v>
      </c>
      <c r="K21" s="93">
        <v>117</v>
      </c>
      <c r="L21" s="73">
        <v>131</v>
      </c>
      <c r="M21" s="22">
        <f t="shared" ref="M21:N33" si="7">E21-K21</f>
        <v>10</v>
      </c>
      <c r="N21" s="34">
        <f t="shared" si="7"/>
        <v>5</v>
      </c>
      <c r="O21" s="69">
        <f t="shared" si="6"/>
        <v>3.8167938931297711E-2</v>
      </c>
      <c r="P21" s="35">
        <f t="shared" si="3"/>
        <v>0.10906174819566961</v>
      </c>
      <c r="Q21" s="10"/>
      <c r="R21">
        <v>1</v>
      </c>
      <c r="S21" s="94">
        <f t="shared" si="5"/>
        <v>1</v>
      </c>
      <c r="T21" s="49">
        <f t="shared" si="4"/>
        <v>136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4.8115477145148355E-3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4</v>
      </c>
      <c r="H23" s="73">
        <v>8</v>
      </c>
      <c r="I23" s="37">
        <f t="shared" si="0"/>
        <v>0</v>
      </c>
      <c r="J23" s="33">
        <f t="shared" si="0"/>
        <v>0</v>
      </c>
      <c r="K23" s="93">
        <v>3</v>
      </c>
      <c r="L23" s="73">
        <v>6</v>
      </c>
      <c r="M23" s="37">
        <f t="shared" si="7"/>
        <v>1</v>
      </c>
      <c r="N23" s="38">
        <f t="shared" si="7"/>
        <v>2</v>
      </c>
      <c r="O23" s="70">
        <f t="shared" si="6"/>
        <v>0.33333333333333331</v>
      </c>
      <c r="P23" s="39">
        <f t="shared" si="3"/>
        <v>6.4153969526864474E-3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12</v>
      </c>
      <c r="F26" s="73">
        <v>19</v>
      </c>
      <c r="G26" s="93">
        <v>12</v>
      </c>
      <c r="H26" s="73">
        <v>19</v>
      </c>
      <c r="I26" s="22">
        <f t="shared" si="0"/>
        <v>0</v>
      </c>
      <c r="J26" s="33">
        <f t="shared" si="0"/>
        <v>0</v>
      </c>
      <c r="K26" s="93">
        <v>11</v>
      </c>
      <c r="L26" s="73">
        <v>15</v>
      </c>
      <c r="M26" s="22">
        <f t="shared" si="7"/>
        <v>1</v>
      </c>
      <c r="N26" s="34">
        <f t="shared" si="7"/>
        <v>4</v>
      </c>
      <c r="O26" s="69">
        <f t="shared" si="6"/>
        <v>0.26666666666666666</v>
      </c>
      <c r="P26" s="35">
        <f t="shared" si="3"/>
        <v>1.5236567762630313E-2</v>
      </c>
      <c r="Q26" s="10"/>
      <c r="R26">
        <v>1</v>
      </c>
      <c r="S26" s="94">
        <f t="shared" si="5"/>
        <v>1</v>
      </c>
      <c r="T26" s="49">
        <f t="shared" si="4"/>
        <v>19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4.0096230954290296E-3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1.6038492381716118E-3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244</v>
      </c>
      <c r="F29" s="73">
        <v>285</v>
      </c>
      <c r="G29" s="93">
        <v>239</v>
      </c>
      <c r="H29" s="73">
        <v>280</v>
      </c>
      <c r="I29" s="22">
        <f t="shared" si="0"/>
        <v>5</v>
      </c>
      <c r="J29" s="33">
        <f t="shared" si="0"/>
        <v>5</v>
      </c>
      <c r="K29" s="93">
        <v>249</v>
      </c>
      <c r="L29" s="73">
        <v>287</v>
      </c>
      <c r="M29" s="22">
        <f t="shared" si="7"/>
        <v>-5</v>
      </c>
      <c r="N29" s="34">
        <f t="shared" si="7"/>
        <v>-2</v>
      </c>
      <c r="O29" s="69">
        <f t="shared" si="6"/>
        <v>-6.9686411149825784E-3</v>
      </c>
      <c r="P29" s="35">
        <f t="shared" si="3"/>
        <v>0.2285485164394547</v>
      </c>
      <c r="Q29" s="10"/>
      <c r="R29">
        <v>1</v>
      </c>
      <c r="S29" s="94">
        <f t="shared" si="5"/>
        <v>1</v>
      </c>
      <c r="T29" s="49">
        <f t="shared" si="4"/>
        <v>285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>
        <v>1</v>
      </c>
      <c r="F32" s="73">
        <v>1</v>
      </c>
      <c r="G32" s="22">
        <v>1</v>
      </c>
      <c r="H32" s="73">
        <v>1</v>
      </c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1</v>
      </c>
      <c r="N32" s="34">
        <f t="shared" si="7"/>
        <v>1</v>
      </c>
      <c r="O32" s="69">
        <f t="shared" si="6"/>
        <v>0</v>
      </c>
      <c r="P32" s="35">
        <f t="shared" si="3"/>
        <v>8.0192461908580592E-4</v>
      </c>
      <c r="Q32" s="10"/>
      <c r="R32">
        <v>0</v>
      </c>
      <c r="S32" s="100">
        <f t="shared" si="5"/>
        <v>2</v>
      </c>
      <c r="T32" s="49">
        <f t="shared" si="4"/>
        <v>1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8.0192461908580592E-4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23</v>
      </c>
      <c r="F35" s="73">
        <v>23</v>
      </c>
      <c r="G35" s="93">
        <v>23</v>
      </c>
      <c r="H35" s="73">
        <v>23</v>
      </c>
      <c r="I35" s="22">
        <f t="shared" si="0"/>
        <v>0</v>
      </c>
      <c r="J35" s="33">
        <f t="shared" si="0"/>
        <v>0</v>
      </c>
      <c r="K35" s="93">
        <v>57</v>
      </c>
      <c r="L35" s="73">
        <v>57</v>
      </c>
      <c r="M35" s="22">
        <f t="shared" ref="M35:N54" si="8">E35-K35</f>
        <v>-34</v>
      </c>
      <c r="N35" s="34">
        <f t="shared" si="8"/>
        <v>-34</v>
      </c>
      <c r="O35" s="69">
        <f t="shared" si="6"/>
        <v>-0.59649122807017541</v>
      </c>
      <c r="P35" s="35">
        <f t="shared" si="3"/>
        <v>1.8444266238973536E-2</v>
      </c>
      <c r="Q35" s="10"/>
      <c r="R35">
        <v>1</v>
      </c>
      <c r="S35" s="94">
        <f t="shared" si="5"/>
        <v>1</v>
      </c>
      <c r="T35" s="49">
        <f t="shared" si="4"/>
        <v>23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2.4057738572574178E-3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12</v>
      </c>
      <c r="G37" s="93">
        <v>12</v>
      </c>
      <c r="H37" s="73">
        <v>13</v>
      </c>
      <c r="I37" s="22">
        <f t="shared" ref="I37:J54" si="9">E37-G37</f>
        <v>-1</v>
      </c>
      <c r="J37" s="36">
        <f t="shared" si="9"/>
        <v>-1</v>
      </c>
      <c r="K37" s="93">
        <v>15</v>
      </c>
      <c r="L37" s="73">
        <v>15</v>
      </c>
      <c r="M37" s="22">
        <f t="shared" si="8"/>
        <v>-4</v>
      </c>
      <c r="N37" s="34">
        <f t="shared" si="8"/>
        <v>-3</v>
      </c>
      <c r="O37" s="69">
        <f t="shared" si="6"/>
        <v>-0.2</v>
      </c>
      <c r="P37" s="35">
        <f t="shared" si="3"/>
        <v>9.6230954290296711E-3</v>
      </c>
      <c r="Q37" s="10"/>
      <c r="R37" s="98">
        <v>1</v>
      </c>
      <c r="S37" s="96">
        <f t="shared" si="5"/>
        <v>4</v>
      </c>
      <c r="T37" s="49">
        <f t="shared" si="4"/>
        <v>12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8.0192461908580592E-4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114</v>
      </c>
      <c r="F41" s="72">
        <v>120</v>
      </c>
      <c r="G41" s="93">
        <v>113</v>
      </c>
      <c r="H41" s="72">
        <v>119</v>
      </c>
      <c r="I41" s="22">
        <f t="shared" si="9"/>
        <v>1</v>
      </c>
      <c r="J41" s="36">
        <f t="shared" si="9"/>
        <v>1</v>
      </c>
      <c r="K41" s="93">
        <v>77</v>
      </c>
      <c r="L41" s="72">
        <v>83</v>
      </c>
      <c r="M41" s="22">
        <f t="shared" si="8"/>
        <v>37</v>
      </c>
      <c r="N41" s="34">
        <f t="shared" si="8"/>
        <v>37</v>
      </c>
      <c r="O41" s="69">
        <f t="shared" si="6"/>
        <v>0.44578313253012047</v>
      </c>
      <c r="P41" s="35">
        <f t="shared" si="3"/>
        <v>9.6230954290296711E-2</v>
      </c>
      <c r="Q41" s="10"/>
      <c r="R41">
        <v>1</v>
      </c>
      <c r="S41" s="94">
        <f t="shared" si="5"/>
        <v>1</v>
      </c>
      <c r="T41" s="49">
        <f t="shared" si="4"/>
        <v>120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8.0192461908580592E-4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8.0192461908580592E-4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8.0192461908580592E-4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4</v>
      </c>
      <c r="L53" s="72">
        <v>5</v>
      </c>
      <c r="M53" s="21">
        <f t="shared" si="8"/>
        <v>1</v>
      </c>
      <c r="N53" s="34">
        <f t="shared" si="8"/>
        <v>0</v>
      </c>
      <c r="O53" s="69">
        <f t="shared" si="6"/>
        <v>0</v>
      </c>
      <c r="P53" s="35">
        <f t="shared" si="3"/>
        <v>4.0096230954290296E-3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1034</v>
      </c>
      <c r="F54" s="75">
        <f>SUM(F5:F53)</f>
        <v>1247</v>
      </c>
      <c r="G54" s="43">
        <f>SUM(G5:G53)</f>
        <v>1028</v>
      </c>
      <c r="H54" s="75">
        <f>SUM(H5:H53)</f>
        <v>1241</v>
      </c>
      <c r="I54" s="44">
        <f t="shared" si="9"/>
        <v>6</v>
      </c>
      <c r="J54" s="141">
        <f t="shared" si="9"/>
        <v>6</v>
      </c>
      <c r="K54" s="43">
        <f>SUM(K5:K53)</f>
        <v>1035</v>
      </c>
      <c r="L54" s="75">
        <f>SUM(L5:L53)</f>
        <v>1269</v>
      </c>
      <c r="M54" s="44">
        <f t="shared" si="8"/>
        <v>-1</v>
      </c>
      <c r="N54" s="45">
        <f t="shared" si="8"/>
        <v>-22</v>
      </c>
      <c r="O54" s="71">
        <f t="shared" si="6"/>
        <v>-1.7336485421591805E-2</v>
      </c>
      <c r="P54" s="46">
        <f t="shared" si="3"/>
        <v>1</v>
      </c>
      <c r="Q54" s="14"/>
      <c r="R54" s="15">
        <f>SUM(R5:R53)</f>
        <v>33</v>
      </c>
      <c r="T54" s="88">
        <f t="shared" si="4"/>
        <v>1247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1CAEC-6031-4B17-99E6-207264538E05}"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96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43831</v>
      </c>
      <c r="F3" s="388"/>
      <c r="G3" s="387">
        <v>43800</v>
      </c>
      <c r="H3" s="388"/>
      <c r="I3" s="345" t="s">
        <v>3</v>
      </c>
      <c r="J3" s="346"/>
      <c r="K3" s="387">
        <v>43466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1.6116035455278001E-3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999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14</v>
      </c>
      <c r="AD5" s="82">
        <v>6</v>
      </c>
      <c r="AE5" s="84">
        <f>SUM(T5+T8+T27+T28+T38+T39+T46)</f>
        <v>210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1242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1.6116035455278001E-3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0.80434782608695654</v>
      </c>
      <c r="X6" s="60">
        <f>X5/AH5</f>
        <v>0.18181818181818182</v>
      </c>
      <c r="Y6" s="60">
        <f>Y5/AI5</f>
        <v>8.0515297906602248E-3</v>
      </c>
      <c r="Z6" s="59">
        <f>Z5/AH5</f>
        <v>6.0606060606060608E-2</v>
      </c>
      <c r="AA6" s="59">
        <f>AA5/AI5</f>
        <v>1.6103059581320451E-3</v>
      </c>
      <c r="AB6" s="60">
        <f>AB5/AH5</f>
        <v>9.0909090909090912E-2</v>
      </c>
      <c r="AC6" s="60">
        <f>AC5/AI5</f>
        <v>1.1272141706924315E-2</v>
      </c>
      <c r="AD6" s="59">
        <f>AD5/AH5</f>
        <v>0.18181818181818182</v>
      </c>
      <c r="AE6" s="59">
        <f>AE5/AI5</f>
        <v>0.16908212560386474</v>
      </c>
      <c r="AF6" s="60">
        <f>AF5/AH5</f>
        <v>6.0606060606060608E-2</v>
      </c>
      <c r="AG6" s="60">
        <f>AG5/AI5</f>
        <v>1.6103059581320451E-3</v>
      </c>
      <c r="AH6" s="61">
        <f>V6+X6+Z6+AB6+AD6+AF6</f>
        <v>1</v>
      </c>
      <c r="AI6" s="62">
        <f>W6+Y6+AA6+AC6+AE6+AG6+0.001</f>
        <v>0.99697423510466998</v>
      </c>
      <c r="AJ6" s="63">
        <f>AJ5/AI5</f>
        <v>0.40982286634460546</v>
      </c>
      <c r="AK6" s="64">
        <f>AK5/AI5</f>
        <v>0.49758454106280192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3</v>
      </c>
      <c r="H7" s="73">
        <v>3</v>
      </c>
      <c r="I7" s="22">
        <f t="shared" si="0"/>
        <v>-1</v>
      </c>
      <c r="J7" s="33">
        <f t="shared" si="0"/>
        <v>-1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1.6116035455278001E-3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112</v>
      </c>
      <c r="F8" s="73">
        <v>200</v>
      </c>
      <c r="G8" s="93">
        <v>111</v>
      </c>
      <c r="H8" s="73">
        <v>201</v>
      </c>
      <c r="I8" s="22">
        <f t="shared" si="0"/>
        <v>1</v>
      </c>
      <c r="J8" s="33">
        <f t="shared" si="0"/>
        <v>-1</v>
      </c>
      <c r="K8" s="93">
        <v>122</v>
      </c>
      <c r="L8" s="73">
        <v>223</v>
      </c>
      <c r="M8" s="22">
        <f t="shared" si="1"/>
        <v>-10</v>
      </c>
      <c r="N8" s="34">
        <f t="shared" si="1"/>
        <v>-23</v>
      </c>
      <c r="O8" s="69">
        <f t="shared" si="2"/>
        <v>-0.1031390134529148</v>
      </c>
      <c r="P8" s="35">
        <f t="shared" si="3"/>
        <v>0.16116035455278002</v>
      </c>
      <c r="Q8" s="10"/>
      <c r="R8">
        <v>1</v>
      </c>
      <c r="S8" s="142" t="e">
        <f>E5:F538</f>
        <v>#VALUE!</v>
      </c>
      <c r="T8" s="49">
        <f t="shared" si="4"/>
        <v>200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8</v>
      </c>
      <c r="F9" s="73">
        <v>17</v>
      </c>
      <c r="G9" s="93">
        <v>8</v>
      </c>
      <c r="H9" s="73">
        <v>17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1</v>
      </c>
      <c r="N9" s="34">
        <f t="shared" si="1"/>
        <v>1</v>
      </c>
      <c r="O9" s="69">
        <f t="shared" si="2"/>
        <v>6.25E-2</v>
      </c>
      <c r="P9" s="35">
        <f t="shared" si="3"/>
        <v>1.3698630136986301E-2</v>
      </c>
      <c r="Q9" s="10"/>
      <c r="R9">
        <v>1</v>
      </c>
      <c r="S9" s="94">
        <f t="shared" ref="S9:S53" si="5">D9</f>
        <v>1</v>
      </c>
      <c r="T9" s="49">
        <f t="shared" si="4"/>
        <v>17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1</v>
      </c>
      <c r="F10" s="73">
        <v>1</v>
      </c>
      <c r="G10" s="93">
        <v>2</v>
      </c>
      <c r="H10" s="73">
        <v>2</v>
      </c>
      <c r="I10" s="22">
        <f t="shared" si="0"/>
        <v>-1</v>
      </c>
      <c r="J10" s="33">
        <f t="shared" si="0"/>
        <v>-1</v>
      </c>
      <c r="K10" s="93">
        <v>2</v>
      </c>
      <c r="L10" s="73">
        <v>3</v>
      </c>
      <c r="M10" s="22">
        <f t="shared" si="1"/>
        <v>-1</v>
      </c>
      <c r="N10" s="34">
        <f t="shared" si="1"/>
        <v>-2</v>
      </c>
      <c r="O10" s="69">
        <f t="shared" si="2"/>
        <v>-0.66666666666666663</v>
      </c>
      <c r="P10" s="35">
        <f t="shared" si="3"/>
        <v>8.0580177276390005E-4</v>
      </c>
      <c r="Q10" s="10"/>
      <c r="R10" s="98">
        <v>1</v>
      </c>
      <c r="S10" s="96">
        <f t="shared" si="5"/>
        <v>4</v>
      </c>
      <c r="T10" s="49">
        <f t="shared" si="4"/>
        <v>1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1</v>
      </c>
      <c r="M11" s="22">
        <f t="shared" si="1"/>
        <v>0</v>
      </c>
      <c r="N11" s="34">
        <f t="shared" si="1"/>
        <v>1</v>
      </c>
      <c r="O11" s="69">
        <f t="shared" si="2"/>
        <v>1</v>
      </c>
      <c r="P11" s="35">
        <f t="shared" si="3"/>
        <v>1.6116035455278001E-3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160</v>
      </c>
      <c r="F12" s="73">
        <v>202</v>
      </c>
      <c r="G12" s="93">
        <v>159</v>
      </c>
      <c r="H12" s="73">
        <v>201</v>
      </c>
      <c r="I12" s="22">
        <f t="shared" si="0"/>
        <v>1</v>
      </c>
      <c r="J12" s="33">
        <f t="shared" si="0"/>
        <v>1</v>
      </c>
      <c r="K12" s="93">
        <v>160</v>
      </c>
      <c r="L12" s="73">
        <v>209</v>
      </c>
      <c r="M12" s="22">
        <f t="shared" si="1"/>
        <v>0</v>
      </c>
      <c r="N12" s="34">
        <f t="shared" si="1"/>
        <v>-7</v>
      </c>
      <c r="O12" s="69">
        <f t="shared" si="2"/>
        <v>-3.3492822966507178E-2</v>
      </c>
      <c r="P12" s="35">
        <f t="shared" si="3"/>
        <v>0.16277195809830783</v>
      </c>
      <c r="Q12" s="10"/>
      <c r="R12">
        <v>1</v>
      </c>
      <c r="S12" s="94">
        <f t="shared" si="5"/>
        <v>1</v>
      </c>
      <c r="T12" s="49">
        <f t="shared" si="4"/>
        <v>202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130</v>
      </c>
      <c r="F13" s="73">
        <v>130</v>
      </c>
      <c r="G13" s="93">
        <v>130</v>
      </c>
      <c r="H13" s="73">
        <v>130</v>
      </c>
      <c r="I13" s="22">
        <f t="shared" si="0"/>
        <v>0</v>
      </c>
      <c r="J13" s="33">
        <f t="shared" si="0"/>
        <v>0</v>
      </c>
      <c r="K13" s="93">
        <v>131</v>
      </c>
      <c r="L13" s="73">
        <v>134</v>
      </c>
      <c r="M13" s="22">
        <f t="shared" si="1"/>
        <v>-1</v>
      </c>
      <c r="N13" s="34">
        <f t="shared" si="1"/>
        <v>-4</v>
      </c>
      <c r="O13" s="69">
        <f>IF(ISERROR(N13/L13),0,N13/L13)</f>
        <v>-2.9850746268656716E-2</v>
      </c>
      <c r="P13" s="35">
        <f t="shared" si="3"/>
        <v>0.10475423045930701</v>
      </c>
      <c r="Q13" s="10"/>
      <c r="R13">
        <v>1</v>
      </c>
      <c r="S13" s="94">
        <f t="shared" si="5"/>
        <v>1</v>
      </c>
      <c r="T13" s="49">
        <f t="shared" si="4"/>
        <v>130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8.0580177276390005E-4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5</v>
      </c>
      <c r="H17" s="73">
        <v>5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4.0290088638195E-3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51</v>
      </c>
      <c r="F18" s="73">
        <v>51</v>
      </c>
      <c r="G18" s="93">
        <v>44</v>
      </c>
      <c r="H18" s="73">
        <v>44</v>
      </c>
      <c r="I18" s="22">
        <f t="shared" si="0"/>
        <v>7</v>
      </c>
      <c r="J18" s="33">
        <f t="shared" si="0"/>
        <v>7</v>
      </c>
      <c r="K18" s="93">
        <v>50</v>
      </c>
      <c r="L18" s="73">
        <v>50</v>
      </c>
      <c r="M18" s="22">
        <f t="shared" si="1"/>
        <v>1</v>
      </c>
      <c r="N18" s="34">
        <f t="shared" si="1"/>
        <v>1</v>
      </c>
      <c r="O18" s="69">
        <f t="shared" si="6"/>
        <v>0.02</v>
      </c>
      <c r="P18" s="35">
        <f t="shared" si="3"/>
        <v>4.1095890410958902E-2</v>
      </c>
      <c r="Q18" s="10"/>
      <c r="R18">
        <v>1</v>
      </c>
      <c r="S18" s="94">
        <f t="shared" si="5"/>
        <v>1</v>
      </c>
      <c r="T18" s="49">
        <f t="shared" si="4"/>
        <v>51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8.0580177276390005E-4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136</v>
      </c>
      <c r="G21" s="93">
        <v>127</v>
      </c>
      <c r="H21" s="73">
        <v>136</v>
      </c>
      <c r="I21" s="22">
        <f t="shared" si="0"/>
        <v>0</v>
      </c>
      <c r="J21" s="33">
        <f t="shared" si="0"/>
        <v>0</v>
      </c>
      <c r="K21" s="93">
        <v>117</v>
      </c>
      <c r="L21" s="73">
        <v>131</v>
      </c>
      <c r="M21" s="22">
        <f t="shared" ref="M21:N33" si="7">E21-K21</f>
        <v>10</v>
      </c>
      <c r="N21" s="34">
        <f t="shared" si="7"/>
        <v>5</v>
      </c>
      <c r="O21" s="69">
        <f t="shared" si="6"/>
        <v>3.8167938931297711E-2</v>
      </c>
      <c r="P21" s="35">
        <f t="shared" si="3"/>
        <v>0.1095890410958904</v>
      </c>
      <c r="Q21" s="10"/>
      <c r="R21">
        <v>1</v>
      </c>
      <c r="S21" s="94">
        <f t="shared" si="5"/>
        <v>1</v>
      </c>
      <c r="T21" s="49">
        <f t="shared" si="4"/>
        <v>136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4.8348106365834007E-3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4</v>
      </c>
      <c r="H23" s="73">
        <v>8</v>
      </c>
      <c r="I23" s="37">
        <f t="shared" si="0"/>
        <v>0</v>
      </c>
      <c r="J23" s="33">
        <f t="shared" si="0"/>
        <v>0</v>
      </c>
      <c r="K23" s="93">
        <v>3</v>
      </c>
      <c r="L23" s="73">
        <v>6</v>
      </c>
      <c r="M23" s="37">
        <f t="shared" si="7"/>
        <v>1</v>
      </c>
      <c r="N23" s="38">
        <f t="shared" si="7"/>
        <v>2</v>
      </c>
      <c r="O23" s="70">
        <f t="shared" si="6"/>
        <v>0.33333333333333331</v>
      </c>
      <c r="P23" s="39">
        <f t="shared" si="3"/>
        <v>6.4464141821112004E-3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12</v>
      </c>
      <c r="F26" s="73">
        <v>19</v>
      </c>
      <c r="G26" s="93">
        <v>12</v>
      </c>
      <c r="H26" s="73">
        <v>19</v>
      </c>
      <c r="I26" s="22">
        <f t="shared" si="0"/>
        <v>0</v>
      </c>
      <c r="J26" s="33">
        <f t="shared" si="0"/>
        <v>0</v>
      </c>
      <c r="K26" s="93">
        <v>11</v>
      </c>
      <c r="L26" s="73">
        <v>15</v>
      </c>
      <c r="M26" s="22">
        <f t="shared" si="7"/>
        <v>1</v>
      </c>
      <c r="N26" s="34">
        <f t="shared" si="7"/>
        <v>4</v>
      </c>
      <c r="O26" s="69">
        <f t="shared" si="6"/>
        <v>0.26666666666666666</v>
      </c>
      <c r="P26" s="35">
        <f t="shared" si="3"/>
        <v>1.5310233682514102E-2</v>
      </c>
      <c r="Q26" s="10"/>
      <c r="R26">
        <v>1</v>
      </c>
      <c r="S26" s="94">
        <f t="shared" si="5"/>
        <v>1</v>
      </c>
      <c r="T26" s="49">
        <f t="shared" si="4"/>
        <v>19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4.0290088638195E-3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1.6116035455278001E-3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239</v>
      </c>
      <c r="F29" s="73">
        <v>280</v>
      </c>
      <c r="G29" s="93">
        <v>249</v>
      </c>
      <c r="H29" s="73">
        <v>289</v>
      </c>
      <c r="I29" s="22">
        <f t="shared" si="0"/>
        <v>-10</v>
      </c>
      <c r="J29" s="33">
        <f t="shared" si="0"/>
        <v>-9</v>
      </c>
      <c r="K29" s="93">
        <v>249</v>
      </c>
      <c r="L29" s="73">
        <v>286</v>
      </c>
      <c r="M29" s="22">
        <f t="shared" si="7"/>
        <v>-10</v>
      </c>
      <c r="N29" s="34">
        <f t="shared" si="7"/>
        <v>-6</v>
      </c>
      <c r="O29" s="69">
        <f t="shared" si="6"/>
        <v>-2.097902097902098E-2</v>
      </c>
      <c r="P29" s="35">
        <f t="shared" si="3"/>
        <v>0.22562449637389204</v>
      </c>
      <c r="Q29" s="10"/>
      <c r="R29">
        <v>1</v>
      </c>
      <c r="S29" s="94">
        <f t="shared" si="5"/>
        <v>1</v>
      </c>
      <c r="T29" s="49">
        <f t="shared" si="4"/>
        <v>280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>
        <v>1</v>
      </c>
      <c r="F32" s="73">
        <v>1</v>
      </c>
      <c r="G32" s="22">
        <v>1</v>
      </c>
      <c r="H32" s="73">
        <v>1</v>
      </c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1</v>
      </c>
      <c r="N32" s="34">
        <f t="shared" si="7"/>
        <v>1</v>
      </c>
      <c r="O32" s="69">
        <f t="shared" si="6"/>
        <v>0</v>
      </c>
      <c r="P32" s="35">
        <f t="shared" si="3"/>
        <v>8.0580177276390005E-4</v>
      </c>
      <c r="Q32" s="10"/>
      <c r="R32">
        <v>0</v>
      </c>
      <c r="S32" s="100">
        <f t="shared" si="5"/>
        <v>2</v>
      </c>
      <c r="T32" s="49">
        <f t="shared" si="4"/>
        <v>1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8.0580177276390005E-4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23</v>
      </c>
      <c r="F35" s="73">
        <v>23</v>
      </c>
      <c r="G35" s="93">
        <v>19</v>
      </c>
      <c r="H35" s="73">
        <v>19</v>
      </c>
      <c r="I35" s="22">
        <f t="shared" si="0"/>
        <v>4</v>
      </c>
      <c r="J35" s="33">
        <f t="shared" si="0"/>
        <v>4</v>
      </c>
      <c r="K35" s="93">
        <v>20</v>
      </c>
      <c r="L35" s="73">
        <v>20</v>
      </c>
      <c r="M35" s="22">
        <f t="shared" ref="M35:N54" si="8">E35-K35</f>
        <v>3</v>
      </c>
      <c r="N35" s="34">
        <f t="shared" si="8"/>
        <v>3</v>
      </c>
      <c r="O35" s="69">
        <f t="shared" si="6"/>
        <v>0.15</v>
      </c>
      <c r="P35" s="35">
        <f t="shared" si="3"/>
        <v>1.8533440773569703E-2</v>
      </c>
      <c r="Q35" s="10"/>
      <c r="R35">
        <v>1</v>
      </c>
      <c r="S35" s="94">
        <f t="shared" si="5"/>
        <v>1</v>
      </c>
      <c r="T35" s="49">
        <f t="shared" si="4"/>
        <v>23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3</v>
      </c>
      <c r="L36" s="73">
        <v>3</v>
      </c>
      <c r="M36" s="22">
        <f t="shared" si="8"/>
        <v>0</v>
      </c>
      <c r="N36" s="34">
        <f t="shared" si="8"/>
        <v>0</v>
      </c>
      <c r="O36" s="69">
        <f t="shared" si="6"/>
        <v>0</v>
      </c>
      <c r="P36" s="35">
        <f t="shared" si="3"/>
        <v>2.4174053182917004E-3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12</v>
      </c>
      <c r="F37" s="73">
        <v>13</v>
      </c>
      <c r="G37" s="93">
        <v>12</v>
      </c>
      <c r="H37" s="73">
        <v>13</v>
      </c>
      <c r="I37" s="22">
        <f t="shared" ref="I37:J54" si="9">E37-G37</f>
        <v>0</v>
      </c>
      <c r="J37" s="36">
        <f t="shared" si="9"/>
        <v>0</v>
      </c>
      <c r="K37" s="93">
        <v>14</v>
      </c>
      <c r="L37" s="73">
        <v>14</v>
      </c>
      <c r="M37" s="22">
        <f t="shared" si="8"/>
        <v>-2</v>
      </c>
      <c r="N37" s="34">
        <f t="shared" si="8"/>
        <v>-1</v>
      </c>
      <c r="O37" s="69">
        <f t="shared" si="6"/>
        <v>-7.1428571428571425E-2</v>
      </c>
      <c r="P37" s="35">
        <f t="shared" si="3"/>
        <v>1.0475423045930701E-2</v>
      </c>
      <c r="Q37" s="10"/>
      <c r="R37" s="98">
        <v>1</v>
      </c>
      <c r="S37" s="96">
        <f t="shared" si="5"/>
        <v>4</v>
      </c>
      <c r="T37" s="49">
        <f t="shared" si="4"/>
        <v>13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8.0580177276390005E-4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113</v>
      </c>
      <c r="F41" s="72">
        <v>119</v>
      </c>
      <c r="G41" s="93">
        <v>110</v>
      </c>
      <c r="H41" s="72">
        <v>116</v>
      </c>
      <c r="I41" s="22">
        <f t="shared" si="9"/>
        <v>3</v>
      </c>
      <c r="J41" s="36">
        <f t="shared" si="9"/>
        <v>3</v>
      </c>
      <c r="K41" s="93">
        <v>71</v>
      </c>
      <c r="L41" s="72">
        <v>77</v>
      </c>
      <c r="M41" s="22">
        <f t="shared" si="8"/>
        <v>42</v>
      </c>
      <c r="N41" s="34">
        <f t="shared" si="8"/>
        <v>42</v>
      </c>
      <c r="O41" s="69">
        <f t="shared" si="6"/>
        <v>0.54545454545454541</v>
      </c>
      <c r="P41" s="35">
        <f t="shared" si="3"/>
        <v>9.5890410958904104E-2</v>
      </c>
      <c r="Q41" s="10"/>
      <c r="R41">
        <v>1</v>
      </c>
      <c r="S41" s="94">
        <f t="shared" si="5"/>
        <v>1</v>
      </c>
      <c r="T41" s="49">
        <f t="shared" si="4"/>
        <v>119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8.0580177276390005E-4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8.0580177276390005E-4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8.0580177276390005E-4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6</v>
      </c>
      <c r="H53" s="72">
        <v>6</v>
      </c>
      <c r="I53" s="42">
        <f t="shared" si="9"/>
        <v>-1</v>
      </c>
      <c r="J53" s="40">
        <f t="shared" si="9"/>
        <v>-1</v>
      </c>
      <c r="K53" s="21">
        <v>5</v>
      </c>
      <c r="L53" s="72">
        <v>7</v>
      </c>
      <c r="M53" s="21">
        <f t="shared" si="8"/>
        <v>0</v>
      </c>
      <c r="N53" s="34">
        <f t="shared" si="8"/>
        <v>-2</v>
      </c>
      <c r="O53" s="69">
        <f t="shared" si="6"/>
        <v>-0.2857142857142857</v>
      </c>
      <c r="P53" s="35">
        <f t="shared" si="3"/>
        <v>4.0290088638195E-3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1028</v>
      </c>
      <c r="F54" s="75">
        <f>SUM(F5:F53)</f>
        <v>1241</v>
      </c>
      <c r="G54" s="43">
        <f>SUM(G5:G53)</f>
        <v>1025</v>
      </c>
      <c r="H54" s="75">
        <f>SUM(H5:H53)</f>
        <v>1239</v>
      </c>
      <c r="I54" s="44">
        <f t="shared" si="9"/>
        <v>3</v>
      </c>
      <c r="J54" s="141">
        <f t="shared" si="9"/>
        <v>2</v>
      </c>
      <c r="K54" s="43">
        <f>SUM(K5:K53)</f>
        <v>992</v>
      </c>
      <c r="L54" s="75">
        <f>SUM(L5:L53)</f>
        <v>1226</v>
      </c>
      <c r="M54" s="44">
        <f t="shared" si="8"/>
        <v>36</v>
      </c>
      <c r="N54" s="45">
        <f t="shared" si="8"/>
        <v>15</v>
      </c>
      <c r="O54" s="71">
        <f t="shared" si="6"/>
        <v>1.2234910277324634E-2</v>
      </c>
      <c r="P54" s="46">
        <f t="shared" si="3"/>
        <v>1</v>
      </c>
      <c r="Q54" s="14"/>
      <c r="R54" s="15">
        <f>SUM(R5:R53)</f>
        <v>33</v>
      </c>
      <c r="T54" s="88">
        <f t="shared" si="4"/>
        <v>1241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7AB4D-8C99-41E9-8FE2-6C06D7F4C188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95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43800</v>
      </c>
      <c r="F3" s="388"/>
      <c r="G3" s="387">
        <v>43770</v>
      </c>
      <c r="H3" s="388"/>
      <c r="I3" s="345" t="s">
        <v>3</v>
      </c>
      <c r="J3" s="346"/>
      <c r="K3" s="387">
        <v>43435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1.6142050040355124E-3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993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15</v>
      </c>
      <c r="AD5" s="82">
        <v>6</v>
      </c>
      <c r="AE5" s="84">
        <f>SUM(T5+T8+T27+T28+T38+T39+T46)</f>
        <v>211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1240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1.6142050040355124E-3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0.8008064516129032</v>
      </c>
      <c r="X6" s="60">
        <f>X5/AH5</f>
        <v>0.18181818181818182</v>
      </c>
      <c r="Y6" s="60">
        <f>Y5/AI5</f>
        <v>8.870967741935484E-3</v>
      </c>
      <c r="Z6" s="59">
        <f>Z5/AH5</f>
        <v>6.0606060606060608E-2</v>
      </c>
      <c r="AA6" s="59">
        <f>AA5/AI5</f>
        <v>1.6129032258064516E-3</v>
      </c>
      <c r="AB6" s="60">
        <f>AB5/AH5</f>
        <v>9.0909090909090912E-2</v>
      </c>
      <c r="AC6" s="60">
        <f>AC5/AI5</f>
        <v>1.2096774193548387E-2</v>
      </c>
      <c r="AD6" s="59">
        <f>AD5/AH5</f>
        <v>0.18181818181818182</v>
      </c>
      <c r="AE6" s="59">
        <f>AE5/AI5</f>
        <v>0.17016129032258065</v>
      </c>
      <c r="AF6" s="60">
        <f>AF5/AH5</f>
        <v>6.0606060606060608E-2</v>
      </c>
      <c r="AG6" s="60">
        <f>AG5/AI5</f>
        <v>1.6129032258064516E-3</v>
      </c>
      <c r="AH6" s="61">
        <f>V6+X6+Z6+AB6+AD6+AF6</f>
        <v>1</v>
      </c>
      <c r="AI6" s="62">
        <f>W6+Y6+AA6+AC6+AE6+AG6+0.001</f>
        <v>0.99616129032258061</v>
      </c>
      <c r="AJ6" s="63">
        <f>AJ5/AI5</f>
        <v>0.41048387096774192</v>
      </c>
      <c r="AK6" s="64">
        <f>AK5/AI5</f>
        <v>0.49838709677419357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3</v>
      </c>
      <c r="F7" s="73">
        <v>3</v>
      </c>
      <c r="G7" s="93">
        <v>3</v>
      </c>
      <c r="H7" s="73">
        <v>3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1</v>
      </c>
      <c r="N7" s="34">
        <f t="shared" si="1"/>
        <v>1</v>
      </c>
      <c r="O7" s="69">
        <f t="shared" si="2"/>
        <v>0.5</v>
      </c>
      <c r="P7" s="35">
        <f t="shared" si="3"/>
        <v>2.4213075060532689E-3</v>
      </c>
      <c r="Q7" s="10"/>
      <c r="R7">
        <v>0</v>
      </c>
      <c r="S7" s="110">
        <f>D7</f>
        <v>2</v>
      </c>
      <c r="T7" s="49">
        <f t="shared" si="4"/>
        <v>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111</v>
      </c>
      <c r="F8" s="73">
        <v>201</v>
      </c>
      <c r="G8" s="93">
        <v>114</v>
      </c>
      <c r="H8" s="73">
        <v>208</v>
      </c>
      <c r="I8" s="22">
        <f t="shared" si="0"/>
        <v>-3</v>
      </c>
      <c r="J8" s="33">
        <f t="shared" si="0"/>
        <v>-7</v>
      </c>
      <c r="K8" s="93">
        <v>123</v>
      </c>
      <c r="L8" s="73">
        <v>224</v>
      </c>
      <c r="M8" s="22">
        <f t="shared" si="1"/>
        <v>-12</v>
      </c>
      <c r="N8" s="34">
        <f t="shared" si="1"/>
        <v>-23</v>
      </c>
      <c r="O8" s="69">
        <f t="shared" si="2"/>
        <v>-0.10267857142857142</v>
      </c>
      <c r="P8" s="35">
        <f t="shared" si="3"/>
        <v>0.16222760290556901</v>
      </c>
      <c r="Q8" s="10"/>
      <c r="R8">
        <v>1</v>
      </c>
      <c r="S8" s="97" t="e">
        <f>E5:F538</f>
        <v>#VALUE!</v>
      </c>
      <c r="T8" s="49">
        <f t="shared" si="4"/>
        <v>201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8</v>
      </c>
      <c r="F9" s="73">
        <v>17</v>
      </c>
      <c r="G9" s="93">
        <v>7</v>
      </c>
      <c r="H9" s="73">
        <v>16</v>
      </c>
      <c r="I9" s="22">
        <f t="shared" si="0"/>
        <v>1</v>
      </c>
      <c r="J9" s="33">
        <f t="shared" si="0"/>
        <v>1</v>
      </c>
      <c r="K9" s="93">
        <v>7</v>
      </c>
      <c r="L9" s="73">
        <v>16</v>
      </c>
      <c r="M9" s="22">
        <f t="shared" si="1"/>
        <v>1</v>
      </c>
      <c r="N9" s="34">
        <f t="shared" si="1"/>
        <v>1</v>
      </c>
      <c r="O9" s="69">
        <f t="shared" si="2"/>
        <v>6.25E-2</v>
      </c>
      <c r="P9" s="35">
        <f t="shared" si="3"/>
        <v>1.3720742534301856E-2</v>
      </c>
      <c r="Q9" s="10"/>
      <c r="R9">
        <v>1</v>
      </c>
      <c r="S9" s="94">
        <f t="shared" ref="S9:S53" si="5">D9</f>
        <v>1</v>
      </c>
      <c r="T9" s="49">
        <f t="shared" si="4"/>
        <v>17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3</v>
      </c>
      <c r="L10" s="73">
        <v>3</v>
      </c>
      <c r="M10" s="22">
        <f t="shared" si="1"/>
        <v>-1</v>
      </c>
      <c r="N10" s="34">
        <f t="shared" si="1"/>
        <v>-1</v>
      </c>
      <c r="O10" s="69">
        <f t="shared" si="2"/>
        <v>-0.33333333333333331</v>
      </c>
      <c r="P10" s="35">
        <f t="shared" si="3"/>
        <v>1.6142050040355124E-3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1</v>
      </c>
      <c r="L11" s="73">
        <v>1</v>
      </c>
      <c r="M11" s="22">
        <f t="shared" si="1"/>
        <v>0</v>
      </c>
      <c r="N11" s="34">
        <f t="shared" si="1"/>
        <v>1</v>
      </c>
      <c r="O11" s="69">
        <f t="shared" si="2"/>
        <v>1</v>
      </c>
      <c r="P11" s="35">
        <f t="shared" si="3"/>
        <v>1.6142050040355124E-3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159</v>
      </c>
      <c r="F12" s="73">
        <v>201</v>
      </c>
      <c r="G12" s="93">
        <v>170</v>
      </c>
      <c r="H12" s="73">
        <v>212</v>
      </c>
      <c r="I12" s="22">
        <f t="shared" si="0"/>
        <v>-11</v>
      </c>
      <c r="J12" s="33">
        <f t="shared" si="0"/>
        <v>-11</v>
      </c>
      <c r="K12" s="93">
        <v>160</v>
      </c>
      <c r="L12" s="73">
        <v>205</v>
      </c>
      <c r="M12" s="22">
        <f t="shared" si="1"/>
        <v>-1</v>
      </c>
      <c r="N12" s="34">
        <f t="shared" si="1"/>
        <v>-4</v>
      </c>
      <c r="O12" s="69">
        <f t="shared" si="2"/>
        <v>-1.9512195121951219E-2</v>
      </c>
      <c r="P12" s="35">
        <f t="shared" si="3"/>
        <v>0.16222760290556901</v>
      </c>
      <c r="Q12" s="10"/>
      <c r="R12">
        <v>1</v>
      </c>
      <c r="S12" s="94">
        <f t="shared" si="5"/>
        <v>1</v>
      </c>
      <c r="T12" s="49">
        <f t="shared" si="4"/>
        <v>201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130</v>
      </c>
      <c r="F13" s="73">
        <v>130</v>
      </c>
      <c r="G13" s="93">
        <v>130</v>
      </c>
      <c r="H13" s="73">
        <v>130</v>
      </c>
      <c r="I13" s="22">
        <f t="shared" si="0"/>
        <v>0</v>
      </c>
      <c r="J13" s="33">
        <f t="shared" si="0"/>
        <v>0</v>
      </c>
      <c r="K13" s="93">
        <v>131</v>
      </c>
      <c r="L13" s="73">
        <v>134</v>
      </c>
      <c r="M13" s="22">
        <f t="shared" si="1"/>
        <v>-1</v>
      </c>
      <c r="N13" s="34">
        <f t="shared" si="1"/>
        <v>-4</v>
      </c>
      <c r="O13" s="69">
        <f>IF(ISERROR(N13/L13),0,N13/L13)</f>
        <v>-2.9850746268656716E-2</v>
      </c>
      <c r="P13" s="35">
        <f t="shared" si="3"/>
        <v>0.10492332526230831</v>
      </c>
      <c r="Q13" s="10"/>
      <c r="R13">
        <v>1</v>
      </c>
      <c r="S13" s="94">
        <f t="shared" si="5"/>
        <v>1</v>
      </c>
      <c r="T13" s="49">
        <f t="shared" si="4"/>
        <v>130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8.0710250201775622E-4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5</v>
      </c>
      <c r="H17" s="73">
        <v>5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4.0355125100887809E-3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44</v>
      </c>
      <c r="F18" s="73">
        <v>44</v>
      </c>
      <c r="G18" s="93">
        <v>44</v>
      </c>
      <c r="H18" s="73">
        <v>44</v>
      </c>
      <c r="I18" s="22">
        <f t="shared" si="0"/>
        <v>0</v>
      </c>
      <c r="J18" s="33">
        <f t="shared" si="0"/>
        <v>0</v>
      </c>
      <c r="K18" s="93">
        <v>50</v>
      </c>
      <c r="L18" s="73">
        <v>50</v>
      </c>
      <c r="M18" s="22">
        <f t="shared" si="1"/>
        <v>-6</v>
      </c>
      <c r="N18" s="34">
        <f t="shared" si="1"/>
        <v>-6</v>
      </c>
      <c r="O18" s="69">
        <f t="shared" si="6"/>
        <v>-0.12</v>
      </c>
      <c r="P18" s="35">
        <f t="shared" si="3"/>
        <v>3.5512510088781278E-2</v>
      </c>
      <c r="Q18" s="10"/>
      <c r="R18">
        <v>1</v>
      </c>
      <c r="S18" s="94">
        <f t="shared" si="5"/>
        <v>1</v>
      </c>
      <c r="T18" s="49">
        <f t="shared" si="4"/>
        <v>44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8.0710250201775622E-4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136</v>
      </c>
      <c r="G21" s="93">
        <v>127</v>
      </c>
      <c r="H21" s="73">
        <v>138</v>
      </c>
      <c r="I21" s="22">
        <f t="shared" si="0"/>
        <v>0</v>
      </c>
      <c r="J21" s="33">
        <f t="shared" si="0"/>
        <v>-2</v>
      </c>
      <c r="K21" s="93">
        <v>116</v>
      </c>
      <c r="L21" s="73">
        <v>129</v>
      </c>
      <c r="M21" s="22">
        <f t="shared" ref="M21:N33" si="7">E21-K21</f>
        <v>11</v>
      </c>
      <c r="N21" s="34">
        <f t="shared" si="7"/>
        <v>7</v>
      </c>
      <c r="O21" s="69">
        <f t="shared" si="6"/>
        <v>5.4263565891472867E-2</v>
      </c>
      <c r="P21" s="35">
        <f t="shared" si="3"/>
        <v>0.10976594027441484</v>
      </c>
      <c r="Q21" s="10"/>
      <c r="R21">
        <v>1</v>
      </c>
      <c r="S21" s="94">
        <f t="shared" si="5"/>
        <v>1</v>
      </c>
      <c r="T21" s="49">
        <f t="shared" si="4"/>
        <v>136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7</v>
      </c>
      <c r="H22" s="73">
        <v>7</v>
      </c>
      <c r="I22" s="22">
        <f t="shared" si="0"/>
        <v>-1</v>
      </c>
      <c r="J22" s="33">
        <f t="shared" si="0"/>
        <v>-1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4.8426150121065378E-3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4</v>
      </c>
      <c r="H23" s="73">
        <v>8</v>
      </c>
      <c r="I23" s="37">
        <f t="shared" si="0"/>
        <v>0</v>
      </c>
      <c r="J23" s="33">
        <f t="shared" si="0"/>
        <v>0</v>
      </c>
      <c r="K23" s="93">
        <v>3</v>
      </c>
      <c r="L23" s="73">
        <v>6</v>
      </c>
      <c r="M23" s="37">
        <f t="shared" si="7"/>
        <v>1</v>
      </c>
      <c r="N23" s="38">
        <f t="shared" si="7"/>
        <v>2</v>
      </c>
      <c r="O23" s="70">
        <f t="shared" si="6"/>
        <v>0.33333333333333331</v>
      </c>
      <c r="P23" s="39">
        <f t="shared" si="3"/>
        <v>6.4568200161420498E-3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12</v>
      </c>
      <c r="F26" s="73">
        <v>19</v>
      </c>
      <c r="G26" s="93">
        <v>12</v>
      </c>
      <c r="H26" s="73">
        <v>17</v>
      </c>
      <c r="I26" s="22">
        <f t="shared" si="0"/>
        <v>0</v>
      </c>
      <c r="J26" s="33">
        <f t="shared" si="0"/>
        <v>2</v>
      </c>
      <c r="K26" s="93">
        <v>11</v>
      </c>
      <c r="L26" s="73">
        <v>15</v>
      </c>
      <c r="M26" s="22">
        <f t="shared" si="7"/>
        <v>1</v>
      </c>
      <c r="N26" s="34">
        <f t="shared" si="7"/>
        <v>4</v>
      </c>
      <c r="O26" s="69">
        <f t="shared" si="6"/>
        <v>0.26666666666666666</v>
      </c>
      <c r="P26" s="35">
        <f t="shared" si="3"/>
        <v>1.5334947538337369E-2</v>
      </c>
      <c r="Q26" s="10"/>
      <c r="R26">
        <v>1</v>
      </c>
      <c r="S26" s="94">
        <f t="shared" si="5"/>
        <v>1</v>
      </c>
      <c r="T26" s="49">
        <f t="shared" si="4"/>
        <v>19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4.0355125100887809E-3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3</v>
      </c>
      <c r="H28" s="73">
        <v>3</v>
      </c>
      <c r="I28" s="22">
        <f t="shared" si="0"/>
        <v>-1</v>
      </c>
      <c r="J28" s="33">
        <f t="shared" si="0"/>
        <v>-1</v>
      </c>
      <c r="K28" s="93">
        <v>2</v>
      </c>
      <c r="L28" s="73">
        <v>2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1.6142050040355124E-3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289</v>
      </c>
      <c r="G29" s="93">
        <v>249</v>
      </c>
      <c r="H29" s="73">
        <v>289</v>
      </c>
      <c r="I29" s="22">
        <f t="shared" si="0"/>
        <v>0</v>
      </c>
      <c r="J29" s="33">
        <f t="shared" si="0"/>
        <v>0</v>
      </c>
      <c r="K29" s="93">
        <v>243</v>
      </c>
      <c r="L29" s="73">
        <v>280</v>
      </c>
      <c r="M29" s="22">
        <f t="shared" si="7"/>
        <v>6</v>
      </c>
      <c r="N29" s="34">
        <f t="shared" si="7"/>
        <v>9</v>
      </c>
      <c r="O29" s="69">
        <f t="shared" si="6"/>
        <v>3.214285714285714E-2</v>
      </c>
      <c r="P29" s="35">
        <f t="shared" si="3"/>
        <v>0.23325262308313155</v>
      </c>
      <c r="Q29" s="10"/>
      <c r="R29">
        <v>1</v>
      </c>
      <c r="S29" s="94">
        <f t="shared" si="5"/>
        <v>1</v>
      </c>
      <c r="T29" s="49">
        <f t="shared" si="4"/>
        <v>289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>
        <v>1</v>
      </c>
      <c r="F32" s="73">
        <v>1</v>
      </c>
      <c r="G32" s="22">
        <v>1</v>
      </c>
      <c r="H32" s="73">
        <v>1</v>
      </c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1</v>
      </c>
      <c r="N32" s="34">
        <f t="shared" si="7"/>
        <v>1</v>
      </c>
      <c r="O32" s="69">
        <f t="shared" si="6"/>
        <v>0</v>
      </c>
      <c r="P32" s="35">
        <f t="shared" si="3"/>
        <v>8.0710250201775622E-4</v>
      </c>
      <c r="Q32" s="10"/>
      <c r="R32">
        <v>0</v>
      </c>
      <c r="S32" s="100">
        <f t="shared" si="5"/>
        <v>2</v>
      </c>
      <c r="T32" s="49">
        <f t="shared" si="4"/>
        <v>1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8.0710250201775622E-4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19</v>
      </c>
      <c r="F35" s="73">
        <v>19</v>
      </c>
      <c r="G35" s="93">
        <v>19</v>
      </c>
      <c r="H35" s="73">
        <v>19</v>
      </c>
      <c r="I35" s="22">
        <f t="shared" si="0"/>
        <v>0</v>
      </c>
      <c r="J35" s="33">
        <f t="shared" si="0"/>
        <v>0</v>
      </c>
      <c r="K35" s="93">
        <v>20</v>
      </c>
      <c r="L35" s="73">
        <v>20</v>
      </c>
      <c r="M35" s="22">
        <f t="shared" ref="M35:N54" si="8">E35-K35</f>
        <v>-1</v>
      </c>
      <c r="N35" s="34">
        <f t="shared" si="8"/>
        <v>-1</v>
      </c>
      <c r="O35" s="69">
        <f t="shared" si="6"/>
        <v>-0.05</v>
      </c>
      <c r="P35" s="35">
        <f t="shared" si="3"/>
        <v>1.5334947538337369E-2</v>
      </c>
      <c r="Q35" s="10"/>
      <c r="R35">
        <v>1</v>
      </c>
      <c r="S35" s="94">
        <f t="shared" si="5"/>
        <v>1</v>
      </c>
      <c r="T35" s="49">
        <f t="shared" si="4"/>
        <v>19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-1</v>
      </c>
      <c r="N36" s="34">
        <f t="shared" si="8"/>
        <v>-1</v>
      </c>
      <c r="O36" s="69">
        <f t="shared" si="6"/>
        <v>-0.25</v>
      </c>
      <c r="P36" s="35">
        <f t="shared" si="3"/>
        <v>2.4213075060532689E-3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12</v>
      </c>
      <c r="F37" s="73">
        <v>13</v>
      </c>
      <c r="G37" s="93">
        <v>11</v>
      </c>
      <c r="H37" s="73">
        <v>12</v>
      </c>
      <c r="I37" s="22">
        <f t="shared" ref="I37:J54" si="9">E37-G37</f>
        <v>1</v>
      </c>
      <c r="J37" s="36">
        <f t="shared" si="9"/>
        <v>1</v>
      </c>
      <c r="K37" s="93">
        <v>15</v>
      </c>
      <c r="L37" s="73">
        <v>15</v>
      </c>
      <c r="M37" s="22">
        <f t="shared" si="8"/>
        <v>-3</v>
      </c>
      <c r="N37" s="34">
        <f t="shared" si="8"/>
        <v>-2</v>
      </c>
      <c r="O37" s="69">
        <f t="shared" si="6"/>
        <v>-0.13333333333333333</v>
      </c>
      <c r="P37" s="35">
        <f t="shared" si="3"/>
        <v>1.0492332526230832E-2</v>
      </c>
      <c r="Q37" s="10"/>
      <c r="R37" s="98">
        <v>1</v>
      </c>
      <c r="S37" s="96">
        <f t="shared" si="5"/>
        <v>4</v>
      </c>
      <c r="T37" s="49">
        <f t="shared" si="4"/>
        <v>13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8.0710250201775622E-4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110</v>
      </c>
      <c r="F41" s="72">
        <v>116</v>
      </c>
      <c r="G41" s="93">
        <v>110</v>
      </c>
      <c r="H41" s="72">
        <v>116</v>
      </c>
      <c r="I41" s="22">
        <f t="shared" si="9"/>
        <v>0</v>
      </c>
      <c r="J41" s="36">
        <f t="shared" si="9"/>
        <v>0</v>
      </c>
      <c r="K41" s="93">
        <v>71</v>
      </c>
      <c r="L41" s="72">
        <v>77</v>
      </c>
      <c r="M41" s="22">
        <f t="shared" si="8"/>
        <v>39</v>
      </c>
      <c r="N41" s="34">
        <f t="shared" si="8"/>
        <v>39</v>
      </c>
      <c r="O41" s="69">
        <f t="shared" si="6"/>
        <v>0.50649350649350644</v>
      </c>
      <c r="P41" s="35">
        <f t="shared" si="3"/>
        <v>9.3623890234059731E-2</v>
      </c>
      <c r="Q41" s="10"/>
      <c r="R41">
        <v>1</v>
      </c>
      <c r="S41" s="94">
        <f t="shared" si="5"/>
        <v>1</v>
      </c>
      <c r="T41" s="49">
        <f t="shared" si="4"/>
        <v>116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8.0710250201775622E-4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8.0710250201775622E-4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8.0710250201775622E-4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6</v>
      </c>
      <c r="G53" s="21">
        <v>6</v>
      </c>
      <c r="H53" s="72">
        <v>6</v>
      </c>
      <c r="I53" s="42">
        <f t="shared" si="9"/>
        <v>0</v>
      </c>
      <c r="J53" s="40">
        <f t="shared" si="9"/>
        <v>0</v>
      </c>
      <c r="K53" s="21">
        <v>5</v>
      </c>
      <c r="L53" s="72">
        <v>5</v>
      </c>
      <c r="M53" s="21">
        <f t="shared" si="8"/>
        <v>1</v>
      </c>
      <c r="N53" s="34">
        <f t="shared" si="8"/>
        <v>1</v>
      </c>
      <c r="O53" s="69">
        <f t="shared" si="6"/>
        <v>0.2</v>
      </c>
      <c r="P53" s="35">
        <f t="shared" si="3"/>
        <v>4.8426150121065378E-3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1025</v>
      </c>
      <c r="F54" s="75">
        <f>SUM(F5:F53)</f>
        <v>1239</v>
      </c>
      <c r="G54" s="43">
        <f>SUM(G5:G53)</f>
        <v>1039</v>
      </c>
      <c r="H54" s="75">
        <f>SUM(H5:H53)</f>
        <v>1257</v>
      </c>
      <c r="I54" s="44">
        <f t="shared" si="9"/>
        <v>-14</v>
      </c>
      <c r="J54" s="141">
        <f t="shared" si="9"/>
        <v>-18</v>
      </c>
      <c r="K54" s="43">
        <f>SUM(K5:K53)</f>
        <v>989</v>
      </c>
      <c r="L54" s="75">
        <f>SUM(L5:L53)</f>
        <v>1215</v>
      </c>
      <c r="M54" s="44">
        <f t="shared" si="8"/>
        <v>36</v>
      </c>
      <c r="N54" s="45">
        <f t="shared" si="8"/>
        <v>24</v>
      </c>
      <c r="O54" s="71">
        <f t="shared" si="6"/>
        <v>1.9753086419753086E-2</v>
      </c>
      <c r="P54" s="46">
        <f t="shared" si="3"/>
        <v>1</v>
      </c>
      <c r="Q54" s="14"/>
      <c r="R54" s="15">
        <f>SUM(R5:R53)</f>
        <v>33</v>
      </c>
      <c r="T54" s="88">
        <f t="shared" si="4"/>
        <v>1239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4E8AE-E878-49F6-A4FD-BDA6449746FB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94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43770</v>
      </c>
      <c r="F3" s="388"/>
      <c r="G3" s="387">
        <v>43739</v>
      </c>
      <c r="H3" s="388"/>
      <c r="I3" s="345" t="s">
        <v>3</v>
      </c>
      <c r="J3" s="346"/>
      <c r="K3" s="387">
        <v>43405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1.5910898965791568E-3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1004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14</v>
      </c>
      <c r="AD5" s="82">
        <v>6</v>
      </c>
      <c r="AE5" s="84">
        <f>SUM(T5+T8+T27+T28+T38+T39+T46)</f>
        <v>219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1258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1.5910898965791568E-3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0.79809220985691576</v>
      </c>
      <c r="X6" s="60">
        <f>X5/AH5</f>
        <v>0.18181818181818182</v>
      </c>
      <c r="Y6" s="60">
        <f>Y5/AI5</f>
        <v>8.744038155802861E-3</v>
      </c>
      <c r="Z6" s="59">
        <f>Z5/AH5</f>
        <v>6.0606060606060608E-2</v>
      </c>
      <c r="AA6" s="59">
        <f>AA5/AI5</f>
        <v>1.589825119236884E-3</v>
      </c>
      <c r="AB6" s="60">
        <f>AB5/AH5</f>
        <v>9.0909090909090912E-2</v>
      </c>
      <c r="AC6" s="60">
        <f>AC5/AI5</f>
        <v>1.1128775834658187E-2</v>
      </c>
      <c r="AD6" s="59">
        <f>AD5/AH5</f>
        <v>0.18181818181818182</v>
      </c>
      <c r="AE6" s="59">
        <f>AE5/AI5</f>
        <v>0.1740858505564388</v>
      </c>
      <c r="AF6" s="60">
        <f>AF5/AH5</f>
        <v>6.0606060606060608E-2</v>
      </c>
      <c r="AG6" s="60">
        <f>AG5/AI5</f>
        <v>1.589825119236884E-3</v>
      </c>
      <c r="AH6" s="61">
        <f>V6+X6+Z6+AB6+AD6+AF6</f>
        <v>1</v>
      </c>
      <c r="AI6" s="62">
        <f>W6+Y6+AA6+AC6+AE6+AG6+0.001</f>
        <v>0.99623052464228934</v>
      </c>
      <c r="AJ6" s="63">
        <f>AJ5/AI5</f>
        <v>0.40461049284578698</v>
      </c>
      <c r="AK6" s="64">
        <f>AK5/AI5</f>
        <v>0.49125596184419712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3</v>
      </c>
      <c r="F7" s="73">
        <v>3</v>
      </c>
      <c r="G7" s="93">
        <v>3</v>
      </c>
      <c r="H7" s="73">
        <v>3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1</v>
      </c>
      <c r="N7" s="34">
        <f t="shared" si="1"/>
        <v>1</v>
      </c>
      <c r="O7" s="69">
        <f t="shared" si="2"/>
        <v>0.5</v>
      </c>
      <c r="P7" s="35">
        <f t="shared" si="3"/>
        <v>2.3866348448687352E-3</v>
      </c>
      <c r="Q7" s="10"/>
      <c r="R7">
        <v>0</v>
      </c>
      <c r="S7" s="110">
        <f>D7</f>
        <v>2</v>
      </c>
      <c r="T7" s="49">
        <f t="shared" si="4"/>
        <v>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114</v>
      </c>
      <c r="F8" s="73">
        <v>208</v>
      </c>
      <c r="G8" s="93">
        <v>115</v>
      </c>
      <c r="H8" s="73">
        <v>208</v>
      </c>
      <c r="I8" s="22">
        <f t="shared" si="0"/>
        <v>-1</v>
      </c>
      <c r="J8" s="33">
        <f t="shared" si="0"/>
        <v>0</v>
      </c>
      <c r="K8" s="93">
        <v>122</v>
      </c>
      <c r="L8" s="73">
        <v>222</v>
      </c>
      <c r="M8" s="22">
        <f t="shared" si="1"/>
        <v>-8</v>
      </c>
      <c r="N8" s="34">
        <f t="shared" si="1"/>
        <v>-14</v>
      </c>
      <c r="O8" s="69">
        <f t="shared" si="2"/>
        <v>-6.3063063063063057E-2</v>
      </c>
      <c r="P8" s="35">
        <f t="shared" si="3"/>
        <v>0.16547334924423229</v>
      </c>
      <c r="Q8" s="10"/>
      <c r="R8">
        <v>1</v>
      </c>
      <c r="S8" s="97" t="e">
        <f>E5:F538</f>
        <v>#VALUE!</v>
      </c>
      <c r="T8" s="49">
        <f t="shared" si="4"/>
        <v>208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16</v>
      </c>
      <c r="M9" s="22">
        <f t="shared" si="1"/>
        <v>0</v>
      </c>
      <c r="N9" s="34">
        <f t="shared" si="1"/>
        <v>0</v>
      </c>
      <c r="O9" s="69">
        <f t="shared" si="2"/>
        <v>0</v>
      </c>
      <c r="P9" s="35">
        <f t="shared" si="3"/>
        <v>1.2728719172633254E-2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3</v>
      </c>
      <c r="L10" s="73">
        <v>3</v>
      </c>
      <c r="M10" s="22">
        <f t="shared" si="1"/>
        <v>-1</v>
      </c>
      <c r="N10" s="34">
        <f t="shared" si="1"/>
        <v>-1</v>
      </c>
      <c r="O10" s="69">
        <f t="shared" si="2"/>
        <v>-0.33333333333333331</v>
      </c>
      <c r="P10" s="35">
        <f t="shared" si="3"/>
        <v>1.5910898965791568E-3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2</v>
      </c>
      <c r="L11" s="73">
        <v>2</v>
      </c>
      <c r="M11" s="22">
        <f t="shared" si="1"/>
        <v>-1</v>
      </c>
      <c r="N11" s="34">
        <f t="shared" si="1"/>
        <v>0</v>
      </c>
      <c r="O11" s="69">
        <f t="shared" si="2"/>
        <v>0</v>
      </c>
      <c r="P11" s="35">
        <f t="shared" si="3"/>
        <v>1.5910898965791568E-3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170</v>
      </c>
      <c r="F12" s="73">
        <v>212</v>
      </c>
      <c r="G12" s="93">
        <v>175</v>
      </c>
      <c r="H12" s="73">
        <v>219</v>
      </c>
      <c r="I12" s="22">
        <f t="shared" si="0"/>
        <v>-5</v>
      </c>
      <c r="J12" s="33">
        <f t="shared" si="0"/>
        <v>-7</v>
      </c>
      <c r="K12" s="93">
        <v>171</v>
      </c>
      <c r="L12" s="73">
        <v>218</v>
      </c>
      <c r="M12" s="22">
        <f t="shared" si="1"/>
        <v>-1</v>
      </c>
      <c r="N12" s="34">
        <f t="shared" si="1"/>
        <v>-6</v>
      </c>
      <c r="O12" s="69">
        <f t="shared" si="2"/>
        <v>-2.7522935779816515E-2</v>
      </c>
      <c r="P12" s="35">
        <f t="shared" si="3"/>
        <v>0.16865552903739062</v>
      </c>
      <c r="Q12" s="10"/>
      <c r="R12">
        <v>1</v>
      </c>
      <c r="S12" s="94">
        <f t="shared" si="5"/>
        <v>1</v>
      </c>
      <c r="T12" s="49">
        <f t="shared" si="4"/>
        <v>212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130</v>
      </c>
      <c r="F13" s="73">
        <v>130</v>
      </c>
      <c r="G13" s="93">
        <v>131</v>
      </c>
      <c r="H13" s="73">
        <v>131</v>
      </c>
      <c r="I13" s="22">
        <f t="shared" si="0"/>
        <v>-1</v>
      </c>
      <c r="J13" s="33">
        <f t="shared" si="0"/>
        <v>-1</v>
      </c>
      <c r="K13" s="93">
        <v>131</v>
      </c>
      <c r="L13" s="73">
        <v>134</v>
      </c>
      <c r="M13" s="22">
        <f t="shared" si="1"/>
        <v>-1</v>
      </c>
      <c r="N13" s="34">
        <f t="shared" si="1"/>
        <v>-4</v>
      </c>
      <c r="O13" s="69">
        <f>IF(ISERROR(N13/L13),0,N13/L13)</f>
        <v>-2.9850746268656716E-2</v>
      </c>
      <c r="P13" s="35">
        <f t="shared" si="3"/>
        <v>0.10342084327764518</v>
      </c>
      <c r="Q13" s="10"/>
      <c r="R13">
        <v>1</v>
      </c>
      <c r="S13" s="94">
        <f t="shared" si="5"/>
        <v>1</v>
      </c>
      <c r="T13" s="49">
        <f t="shared" si="4"/>
        <v>130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7.955449482895784E-4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5</v>
      </c>
      <c r="H17" s="73">
        <v>5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3.977724741447892E-3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44</v>
      </c>
      <c r="F18" s="73">
        <v>44</v>
      </c>
      <c r="G18" s="93">
        <v>46</v>
      </c>
      <c r="H18" s="73">
        <v>46</v>
      </c>
      <c r="I18" s="22">
        <f t="shared" si="0"/>
        <v>-2</v>
      </c>
      <c r="J18" s="33">
        <f t="shared" si="0"/>
        <v>-2</v>
      </c>
      <c r="K18" s="93">
        <v>37</v>
      </c>
      <c r="L18" s="73">
        <v>37</v>
      </c>
      <c r="M18" s="22">
        <f t="shared" si="1"/>
        <v>7</v>
      </c>
      <c r="N18" s="34">
        <f t="shared" si="1"/>
        <v>7</v>
      </c>
      <c r="O18" s="69">
        <f t="shared" si="6"/>
        <v>0.1891891891891892</v>
      </c>
      <c r="P18" s="35">
        <f t="shared" si="3"/>
        <v>3.5003977724741446E-2</v>
      </c>
      <c r="Q18" s="10"/>
      <c r="R18">
        <v>1</v>
      </c>
      <c r="S18" s="94">
        <f t="shared" si="5"/>
        <v>1</v>
      </c>
      <c r="T18" s="49">
        <f t="shared" si="4"/>
        <v>44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7.955449482895784E-4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138</v>
      </c>
      <c r="G21" s="93">
        <v>127</v>
      </c>
      <c r="H21" s="73">
        <v>138</v>
      </c>
      <c r="I21" s="22">
        <f t="shared" si="0"/>
        <v>0</v>
      </c>
      <c r="J21" s="33">
        <f t="shared" si="0"/>
        <v>0</v>
      </c>
      <c r="K21" s="93">
        <v>116</v>
      </c>
      <c r="L21" s="73">
        <v>129</v>
      </c>
      <c r="M21" s="22">
        <f t="shared" ref="M21:N33" si="7">E21-K21</f>
        <v>11</v>
      </c>
      <c r="N21" s="34">
        <f t="shared" si="7"/>
        <v>9</v>
      </c>
      <c r="O21" s="69">
        <f t="shared" si="6"/>
        <v>6.9767441860465115E-2</v>
      </c>
      <c r="P21" s="35">
        <f t="shared" si="3"/>
        <v>0.10978520286396182</v>
      </c>
      <c r="Q21" s="10"/>
      <c r="R21">
        <v>1</v>
      </c>
      <c r="S21" s="94">
        <f t="shared" si="5"/>
        <v>1</v>
      </c>
      <c r="T21" s="49">
        <f t="shared" si="4"/>
        <v>138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7</v>
      </c>
      <c r="F22" s="73">
        <v>7</v>
      </c>
      <c r="G22" s="93">
        <v>7</v>
      </c>
      <c r="H22" s="73">
        <v>7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1</v>
      </c>
      <c r="N22" s="34">
        <f t="shared" si="7"/>
        <v>1</v>
      </c>
      <c r="O22" s="69">
        <f t="shared" si="6"/>
        <v>0.16666666666666666</v>
      </c>
      <c r="P22" s="35">
        <f t="shared" si="3"/>
        <v>5.5688146380270488E-3</v>
      </c>
      <c r="Q22" s="10"/>
      <c r="R22">
        <v>1</v>
      </c>
      <c r="S22" s="94">
        <f t="shared" si="5"/>
        <v>1</v>
      </c>
      <c r="T22" s="49">
        <f t="shared" si="4"/>
        <v>7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4</v>
      </c>
      <c r="H23" s="73">
        <v>7</v>
      </c>
      <c r="I23" s="37">
        <f t="shared" si="0"/>
        <v>0</v>
      </c>
      <c r="J23" s="33">
        <f t="shared" si="0"/>
        <v>1</v>
      </c>
      <c r="K23" s="93">
        <v>2</v>
      </c>
      <c r="L23" s="73">
        <v>5</v>
      </c>
      <c r="M23" s="37">
        <f t="shared" si="7"/>
        <v>2</v>
      </c>
      <c r="N23" s="38">
        <f t="shared" si="7"/>
        <v>3</v>
      </c>
      <c r="O23" s="70">
        <f t="shared" si="6"/>
        <v>0.6</v>
      </c>
      <c r="P23" s="39">
        <f t="shared" si="3"/>
        <v>6.3643595863166272E-3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12</v>
      </c>
      <c r="F26" s="73">
        <v>17</v>
      </c>
      <c r="G26" s="93">
        <v>11</v>
      </c>
      <c r="H26" s="73">
        <v>16</v>
      </c>
      <c r="I26" s="22">
        <f t="shared" si="0"/>
        <v>1</v>
      </c>
      <c r="J26" s="33">
        <f t="shared" si="0"/>
        <v>1</v>
      </c>
      <c r="K26" s="93">
        <v>11</v>
      </c>
      <c r="L26" s="73">
        <v>15</v>
      </c>
      <c r="M26" s="22">
        <f t="shared" si="7"/>
        <v>1</v>
      </c>
      <c r="N26" s="34">
        <f t="shared" si="7"/>
        <v>2</v>
      </c>
      <c r="O26" s="69">
        <f t="shared" si="6"/>
        <v>0.13333333333333333</v>
      </c>
      <c r="P26" s="35">
        <f t="shared" si="3"/>
        <v>1.3524264120922832E-2</v>
      </c>
      <c r="Q26" s="10"/>
      <c r="R26">
        <v>1</v>
      </c>
      <c r="S26" s="94">
        <f t="shared" si="5"/>
        <v>1</v>
      </c>
      <c r="T26" s="49">
        <f t="shared" si="4"/>
        <v>17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3.977724741447892E-3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3</v>
      </c>
      <c r="F28" s="73">
        <v>3</v>
      </c>
      <c r="G28" s="93">
        <v>3</v>
      </c>
      <c r="H28" s="73">
        <v>3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1</v>
      </c>
      <c r="N28" s="34">
        <f t="shared" si="7"/>
        <v>1</v>
      </c>
      <c r="O28" s="69">
        <f t="shared" si="6"/>
        <v>0.5</v>
      </c>
      <c r="P28" s="35">
        <f t="shared" si="3"/>
        <v>2.3866348448687352E-3</v>
      </c>
      <c r="Q28" s="10"/>
      <c r="R28">
        <v>1</v>
      </c>
      <c r="S28" s="97">
        <f t="shared" si="5"/>
        <v>5</v>
      </c>
      <c r="T28" s="49">
        <f t="shared" si="4"/>
        <v>3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289</v>
      </c>
      <c r="G29" s="93">
        <v>256</v>
      </c>
      <c r="H29" s="73">
        <v>294</v>
      </c>
      <c r="I29" s="22">
        <f t="shared" si="0"/>
        <v>-7</v>
      </c>
      <c r="J29" s="33">
        <f t="shared" si="0"/>
        <v>-5</v>
      </c>
      <c r="K29" s="93">
        <v>244</v>
      </c>
      <c r="L29" s="73">
        <v>283</v>
      </c>
      <c r="M29" s="22">
        <f t="shared" si="7"/>
        <v>5</v>
      </c>
      <c r="N29" s="34">
        <f t="shared" si="7"/>
        <v>6</v>
      </c>
      <c r="O29" s="69">
        <f t="shared" si="6"/>
        <v>2.1201413427561839E-2</v>
      </c>
      <c r="P29" s="35">
        <f t="shared" si="3"/>
        <v>0.22991249005568815</v>
      </c>
      <c r="Q29" s="10"/>
      <c r="R29">
        <v>1</v>
      </c>
      <c r="S29" s="94">
        <f t="shared" si="5"/>
        <v>1</v>
      </c>
      <c r="T29" s="49">
        <f t="shared" si="4"/>
        <v>289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>
        <v>1</v>
      </c>
      <c r="F32" s="73">
        <v>1</v>
      </c>
      <c r="G32" s="22">
        <v>1</v>
      </c>
      <c r="H32" s="73">
        <v>1</v>
      </c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1</v>
      </c>
      <c r="N32" s="34">
        <f t="shared" si="7"/>
        <v>1</v>
      </c>
      <c r="O32" s="69">
        <f t="shared" si="6"/>
        <v>0</v>
      </c>
      <c r="P32" s="35">
        <f t="shared" si="3"/>
        <v>7.955449482895784E-4</v>
      </c>
      <c r="Q32" s="10"/>
      <c r="R32">
        <v>0</v>
      </c>
      <c r="S32" s="100">
        <f t="shared" si="5"/>
        <v>2</v>
      </c>
      <c r="T32" s="49">
        <f t="shared" si="4"/>
        <v>1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7.955449482895784E-4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19</v>
      </c>
      <c r="F35" s="73">
        <v>19</v>
      </c>
      <c r="G35" s="93">
        <v>19</v>
      </c>
      <c r="H35" s="73">
        <v>19</v>
      </c>
      <c r="I35" s="22">
        <f t="shared" si="0"/>
        <v>0</v>
      </c>
      <c r="J35" s="33">
        <f t="shared" si="0"/>
        <v>0</v>
      </c>
      <c r="K35" s="93">
        <v>19</v>
      </c>
      <c r="L35" s="73">
        <v>19</v>
      </c>
      <c r="M35" s="22">
        <f t="shared" ref="M35:N54" si="8">E35-K35</f>
        <v>0</v>
      </c>
      <c r="N35" s="34">
        <f t="shared" si="8"/>
        <v>0</v>
      </c>
      <c r="O35" s="69">
        <f t="shared" si="6"/>
        <v>0</v>
      </c>
      <c r="P35" s="35">
        <f t="shared" si="3"/>
        <v>1.5115354017501989E-2</v>
      </c>
      <c r="Q35" s="10"/>
      <c r="R35">
        <v>1</v>
      </c>
      <c r="S35" s="94">
        <f t="shared" si="5"/>
        <v>1</v>
      </c>
      <c r="T35" s="49">
        <f t="shared" si="4"/>
        <v>19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-1</v>
      </c>
      <c r="N36" s="34">
        <f t="shared" si="8"/>
        <v>-1</v>
      </c>
      <c r="O36" s="69">
        <f t="shared" si="6"/>
        <v>-0.25</v>
      </c>
      <c r="P36" s="35">
        <f t="shared" si="3"/>
        <v>2.3866348448687352E-3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12</v>
      </c>
      <c r="G37" s="93">
        <v>10</v>
      </c>
      <c r="H37" s="73">
        <v>11</v>
      </c>
      <c r="I37" s="22">
        <f t="shared" ref="I37:J54" si="9">E37-G37</f>
        <v>1</v>
      </c>
      <c r="J37" s="36">
        <f t="shared" si="9"/>
        <v>1</v>
      </c>
      <c r="K37" s="93">
        <v>15</v>
      </c>
      <c r="L37" s="73">
        <v>15</v>
      </c>
      <c r="M37" s="22">
        <f t="shared" si="8"/>
        <v>-4</v>
      </c>
      <c r="N37" s="34">
        <f t="shared" si="8"/>
        <v>-3</v>
      </c>
      <c r="O37" s="69">
        <f t="shared" si="6"/>
        <v>-0.2</v>
      </c>
      <c r="P37" s="35">
        <f t="shared" si="3"/>
        <v>9.5465393794749408E-3</v>
      </c>
      <c r="Q37" s="10"/>
      <c r="R37" s="98">
        <v>1</v>
      </c>
      <c r="S37" s="96">
        <f t="shared" si="5"/>
        <v>4</v>
      </c>
      <c r="T37" s="49">
        <f t="shared" si="4"/>
        <v>12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7.955449482895784E-4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110</v>
      </c>
      <c r="F41" s="72">
        <v>116</v>
      </c>
      <c r="G41" s="93">
        <v>96</v>
      </c>
      <c r="H41" s="72">
        <v>102</v>
      </c>
      <c r="I41" s="22">
        <f t="shared" si="9"/>
        <v>14</v>
      </c>
      <c r="J41" s="36">
        <f t="shared" si="9"/>
        <v>14</v>
      </c>
      <c r="K41" s="93">
        <v>67</v>
      </c>
      <c r="L41" s="72">
        <v>73</v>
      </c>
      <c r="M41" s="22">
        <f t="shared" si="8"/>
        <v>43</v>
      </c>
      <c r="N41" s="34">
        <f t="shared" si="8"/>
        <v>43</v>
      </c>
      <c r="O41" s="69">
        <f t="shared" si="6"/>
        <v>0.58904109589041098</v>
      </c>
      <c r="P41" s="35">
        <f t="shared" si="3"/>
        <v>9.2283214001591091E-2</v>
      </c>
      <c r="Q41" s="10"/>
      <c r="R41">
        <v>1</v>
      </c>
      <c r="S41" s="94">
        <f t="shared" si="5"/>
        <v>1</v>
      </c>
      <c r="T41" s="49">
        <f t="shared" si="4"/>
        <v>116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7.955449482895784E-4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7.955449482895784E-4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7.955449482895784E-4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6</v>
      </c>
      <c r="G53" s="21">
        <v>6</v>
      </c>
      <c r="H53" s="72">
        <v>6</v>
      </c>
      <c r="I53" s="42">
        <f t="shared" si="9"/>
        <v>0</v>
      </c>
      <c r="J53" s="40">
        <f t="shared" si="9"/>
        <v>0</v>
      </c>
      <c r="K53" s="21">
        <v>4</v>
      </c>
      <c r="L53" s="72">
        <v>5</v>
      </c>
      <c r="M53" s="21">
        <f t="shared" si="8"/>
        <v>2</v>
      </c>
      <c r="N53" s="34">
        <f t="shared" si="8"/>
        <v>1</v>
      </c>
      <c r="O53" s="69">
        <f t="shared" si="6"/>
        <v>0.2</v>
      </c>
      <c r="P53" s="35">
        <f t="shared" si="3"/>
        <v>4.7732696897374704E-3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1039</v>
      </c>
      <c r="F54" s="75">
        <f>SUM(F5:F53)</f>
        <v>1257</v>
      </c>
      <c r="G54" s="43">
        <f>SUM(G5:G53)</f>
        <v>1039</v>
      </c>
      <c r="H54" s="75">
        <f>SUM(H5:H53)</f>
        <v>1255</v>
      </c>
      <c r="I54" s="44">
        <f t="shared" si="9"/>
        <v>0</v>
      </c>
      <c r="J54" s="141">
        <f t="shared" si="9"/>
        <v>2</v>
      </c>
      <c r="K54" s="43">
        <f>SUM(K5:K53)</f>
        <v>981</v>
      </c>
      <c r="L54" s="75">
        <f>SUM(L5:L53)</f>
        <v>1211</v>
      </c>
      <c r="M54" s="44">
        <f t="shared" si="8"/>
        <v>58</v>
      </c>
      <c r="N54" s="45">
        <f t="shared" si="8"/>
        <v>46</v>
      </c>
      <c r="O54" s="71">
        <f t="shared" si="6"/>
        <v>3.7985136251032205E-2</v>
      </c>
      <c r="P54" s="46">
        <f t="shared" si="3"/>
        <v>1</v>
      </c>
      <c r="Q54" s="14"/>
      <c r="R54" s="15">
        <f>SUM(R5:R53)</f>
        <v>33</v>
      </c>
      <c r="T54" s="88">
        <f t="shared" si="4"/>
        <v>1257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1605-134C-4A5D-848E-114B2B58B533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93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43739</v>
      </c>
      <c r="F3" s="388"/>
      <c r="G3" s="387">
        <v>43709</v>
      </c>
      <c r="H3" s="388"/>
      <c r="I3" s="345" t="s">
        <v>3</v>
      </c>
      <c r="J3" s="346"/>
      <c r="K3" s="387">
        <v>43374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1.5936254980079682E-3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1003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219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1256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2</v>
      </c>
      <c r="L6" s="74">
        <v>2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1.5936254980079682E-3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0.79856687898089174</v>
      </c>
      <c r="X6" s="60">
        <f>X5/AH5</f>
        <v>0.18181818181818182</v>
      </c>
      <c r="Y6" s="60">
        <f>Y5/AI5</f>
        <v>8.7579617834394902E-3</v>
      </c>
      <c r="Z6" s="59">
        <f>Z5/AH5</f>
        <v>6.0606060606060608E-2</v>
      </c>
      <c r="AA6" s="59">
        <f>AA5/AI5</f>
        <v>1.5923566878980893E-3</v>
      </c>
      <c r="AB6" s="60">
        <f>AB5/AH5</f>
        <v>9.0909090909090912E-2</v>
      </c>
      <c r="AC6" s="60">
        <f>AC5/AI5</f>
        <v>1.0350318471337579E-2</v>
      </c>
      <c r="AD6" s="59">
        <f>AD5/AH5</f>
        <v>0.18181818181818182</v>
      </c>
      <c r="AE6" s="59">
        <f>AE5/AI5</f>
        <v>0.17436305732484075</v>
      </c>
      <c r="AF6" s="60">
        <f>AF5/AH5</f>
        <v>6.0606060606060608E-2</v>
      </c>
      <c r="AG6" s="60">
        <f>AG5/AI5</f>
        <v>1.5923566878980893E-3</v>
      </c>
      <c r="AH6" s="61">
        <f>V6+X6+Z6+AB6+AD6+AF6</f>
        <v>1</v>
      </c>
      <c r="AI6" s="62">
        <f>W6+Y6+AA6+AC6+AE6+AG6+0.001</f>
        <v>0.99622292993630579</v>
      </c>
      <c r="AJ6" s="63">
        <f>AJ5/AI5</f>
        <v>0.40525477707006369</v>
      </c>
      <c r="AK6" s="64">
        <f>AK5/AI5</f>
        <v>0.49203821656050956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3</v>
      </c>
      <c r="F7" s="73">
        <v>3</v>
      </c>
      <c r="G7" s="93">
        <v>3</v>
      </c>
      <c r="H7" s="73">
        <v>3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1</v>
      </c>
      <c r="N7" s="34">
        <f t="shared" si="1"/>
        <v>1</v>
      </c>
      <c r="O7" s="69">
        <f t="shared" si="2"/>
        <v>0.5</v>
      </c>
      <c r="P7" s="35">
        <f t="shared" si="3"/>
        <v>2.3904382470119521E-3</v>
      </c>
      <c r="Q7" s="10"/>
      <c r="R7">
        <v>0</v>
      </c>
      <c r="S7" s="110">
        <f>D7</f>
        <v>2</v>
      </c>
      <c r="T7" s="49">
        <f t="shared" si="4"/>
        <v>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115</v>
      </c>
      <c r="F8" s="73">
        <v>208</v>
      </c>
      <c r="G8" s="93">
        <v>114</v>
      </c>
      <c r="H8" s="73">
        <v>208</v>
      </c>
      <c r="I8" s="22">
        <f t="shared" si="0"/>
        <v>1</v>
      </c>
      <c r="J8" s="33">
        <f t="shared" si="0"/>
        <v>0</v>
      </c>
      <c r="K8" s="93">
        <v>120</v>
      </c>
      <c r="L8" s="73">
        <v>225</v>
      </c>
      <c r="M8" s="22">
        <f t="shared" si="1"/>
        <v>-5</v>
      </c>
      <c r="N8" s="34">
        <f t="shared" si="1"/>
        <v>-17</v>
      </c>
      <c r="O8" s="69">
        <f t="shared" si="2"/>
        <v>-7.5555555555555556E-2</v>
      </c>
      <c r="P8" s="35">
        <f t="shared" si="3"/>
        <v>0.16573705179282869</v>
      </c>
      <c r="Q8" s="10"/>
      <c r="R8">
        <v>1</v>
      </c>
      <c r="S8" s="97" t="e">
        <f>E5:F538</f>
        <v>#VALUE!</v>
      </c>
      <c r="T8" s="49">
        <f t="shared" si="4"/>
        <v>208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1.2749003984063745E-2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4</v>
      </c>
      <c r="L10" s="73">
        <v>4</v>
      </c>
      <c r="M10" s="22">
        <f t="shared" si="1"/>
        <v>-2</v>
      </c>
      <c r="N10" s="34">
        <f t="shared" si="1"/>
        <v>-2</v>
      </c>
      <c r="O10" s="69">
        <f t="shared" si="2"/>
        <v>-0.5</v>
      </c>
      <c r="P10" s="35">
        <f t="shared" si="3"/>
        <v>1.5936254980079682E-3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2</v>
      </c>
      <c r="L11" s="73">
        <v>2</v>
      </c>
      <c r="M11" s="22">
        <f t="shared" si="1"/>
        <v>-1</v>
      </c>
      <c r="N11" s="34">
        <f t="shared" si="1"/>
        <v>0</v>
      </c>
      <c r="O11" s="69">
        <f t="shared" si="2"/>
        <v>0</v>
      </c>
      <c r="P11" s="35">
        <f t="shared" si="3"/>
        <v>1.5936254980079682E-3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175</v>
      </c>
      <c r="F12" s="73">
        <v>219</v>
      </c>
      <c r="G12" s="93">
        <v>172</v>
      </c>
      <c r="H12" s="73">
        <v>216</v>
      </c>
      <c r="I12" s="22">
        <f t="shared" si="0"/>
        <v>3</v>
      </c>
      <c r="J12" s="33">
        <f t="shared" si="0"/>
        <v>3</v>
      </c>
      <c r="K12" s="93">
        <v>168</v>
      </c>
      <c r="L12" s="73">
        <v>217</v>
      </c>
      <c r="M12" s="22">
        <f t="shared" si="1"/>
        <v>7</v>
      </c>
      <c r="N12" s="34">
        <f t="shared" si="1"/>
        <v>2</v>
      </c>
      <c r="O12" s="69">
        <f t="shared" si="2"/>
        <v>9.2165898617511521E-3</v>
      </c>
      <c r="P12" s="35">
        <f t="shared" si="3"/>
        <v>0.1745019920318725</v>
      </c>
      <c r="Q12" s="10"/>
      <c r="R12">
        <v>1</v>
      </c>
      <c r="S12" s="94">
        <f t="shared" si="5"/>
        <v>1</v>
      </c>
      <c r="T12" s="49">
        <f t="shared" si="4"/>
        <v>219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131</v>
      </c>
      <c r="F13" s="73">
        <v>131</v>
      </c>
      <c r="G13" s="93">
        <v>131</v>
      </c>
      <c r="H13" s="73">
        <v>131</v>
      </c>
      <c r="I13" s="22">
        <f t="shared" si="0"/>
        <v>0</v>
      </c>
      <c r="J13" s="33">
        <f t="shared" si="0"/>
        <v>0</v>
      </c>
      <c r="K13" s="93">
        <v>131</v>
      </c>
      <c r="L13" s="73">
        <v>134</v>
      </c>
      <c r="M13" s="22">
        <f t="shared" si="1"/>
        <v>0</v>
      </c>
      <c r="N13" s="34">
        <f t="shared" si="1"/>
        <v>-3</v>
      </c>
      <c r="O13" s="69">
        <f>IF(ISERROR(N13/L13),0,N13/L13)</f>
        <v>-2.2388059701492536E-2</v>
      </c>
      <c r="P13" s="35">
        <f t="shared" si="3"/>
        <v>0.10438247011952191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7.9681274900398409E-4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5</v>
      </c>
      <c r="H17" s="73">
        <v>5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3.9840637450199202E-3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46</v>
      </c>
      <c r="F18" s="73">
        <v>46</v>
      </c>
      <c r="G18" s="93">
        <v>46</v>
      </c>
      <c r="H18" s="73">
        <v>46</v>
      </c>
      <c r="I18" s="22">
        <f t="shared" si="0"/>
        <v>0</v>
      </c>
      <c r="J18" s="33">
        <f t="shared" si="0"/>
        <v>0</v>
      </c>
      <c r="K18" s="93">
        <v>34</v>
      </c>
      <c r="L18" s="73">
        <v>34</v>
      </c>
      <c r="M18" s="22">
        <f t="shared" si="1"/>
        <v>12</v>
      </c>
      <c r="N18" s="34">
        <f t="shared" si="1"/>
        <v>12</v>
      </c>
      <c r="O18" s="69">
        <f t="shared" si="6"/>
        <v>0.35294117647058826</v>
      </c>
      <c r="P18" s="35">
        <f t="shared" si="3"/>
        <v>3.6653386454183264E-2</v>
      </c>
      <c r="Q18" s="10"/>
      <c r="R18">
        <v>1</v>
      </c>
      <c r="S18" s="94">
        <f t="shared" si="5"/>
        <v>1</v>
      </c>
      <c r="T18" s="49">
        <f t="shared" si="4"/>
        <v>46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7.9681274900398409E-4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138</v>
      </c>
      <c r="G21" s="93">
        <v>127</v>
      </c>
      <c r="H21" s="73">
        <v>138</v>
      </c>
      <c r="I21" s="22">
        <f t="shared" si="0"/>
        <v>0</v>
      </c>
      <c r="J21" s="33">
        <f t="shared" si="0"/>
        <v>0</v>
      </c>
      <c r="K21" s="93">
        <v>115</v>
      </c>
      <c r="L21" s="73">
        <v>128</v>
      </c>
      <c r="M21" s="22">
        <f t="shared" ref="M21:N33" si="7">E21-K21</f>
        <v>12</v>
      </c>
      <c r="N21" s="34">
        <f t="shared" si="7"/>
        <v>10</v>
      </c>
      <c r="O21" s="69">
        <f t="shared" si="6"/>
        <v>7.8125E-2</v>
      </c>
      <c r="P21" s="35">
        <f t="shared" si="3"/>
        <v>0.1099601593625498</v>
      </c>
      <c r="Q21" s="10"/>
      <c r="R21">
        <v>1</v>
      </c>
      <c r="S21" s="94">
        <f t="shared" si="5"/>
        <v>1</v>
      </c>
      <c r="T21" s="49">
        <f t="shared" si="4"/>
        <v>138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7</v>
      </c>
      <c r="F22" s="73">
        <v>7</v>
      </c>
      <c r="G22" s="93">
        <v>7</v>
      </c>
      <c r="H22" s="73">
        <v>7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1</v>
      </c>
      <c r="N22" s="34">
        <f t="shared" si="7"/>
        <v>1</v>
      </c>
      <c r="O22" s="69">
        <f t="shared" si="6"/>
        <v>0.16666666666666666</v>
      </c>
      <c r="P22" s="35">
        <f t="shared" si="3"/>
        <v>5.5776892430278889E-3</v>
      </c>
      <c r="Q22" s="10"/>
      <c r="R22">
        <v>1</v>
      </c>
      <c r="S22" s="94">
        <f t="shared" si="5"/>
        <v>1</v>
      </c>
      <c r="T22" s="49">
        <f t="shared" si="4"/>
        <v>7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7</v>
      </c>
      <c r="G23" s="93">
        <v>5</v>
      </c>
      <c r="H23" s="73">
        <v>9</v>
      </c>
      <c r="I23" s="37">
        <f t="shared" si="0"/>
        <v>-1</v>
      </c>
      <c r="J23" s="33">
        <f t="shared" si="0"/>
        <v>-2</v>
      </c>
      <c r="K23" s="93">
        <v>2</v>
      </c>
      <c r="L23" s="73">
        <v>5</v>
      </c>
      <c r="M23" s="37">
        <f t="shared" si="7"/>
        <v>2</v>
      </c>
      <c r="N23" s="38">
        <f t="shared" si="7"/>
        <v>2</v>
      </c>
      <c r="O23" s="70">
        <f t="shared" si="6"/>
        <v>0.4</v>
      </c>
      <c r="P23" s="39">
        <f t="shared" si="3"/>
        <v>5.5776892430278889E-3</v>
      </c>
      <c r="Q23" s="10"/>
      <c r="R23">
        <v>1</v>
      </c>
      <c r="S23" s="94">
        <f t="shared" si="5"/>
        <v>1</v>
      </c>
      <c r="T23" s="49">
        <f t="shared" si="4"/>
        <v>7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11</v>
      </c>
      <c r="F26" s="73">
        <v>16</v>
      </c>
      <c r="G26" s="93">
        <v>11</v>
      </c>
      <c r="H26" s="73">
        <v>16</v>
      </c>
      <c r="I26" s="22">
        <f t="shared" si="0"/>
        <v>0</v>
      </c>
      <c r="J26" s="33">
        <f t="shared" si="0"/>
        <v>0</v>
      </c>
      <c r="K26" s="93">
        <v>12</v>
      </c>
      <c r="L26" s="73">
        <v>16</v>
      </c>
      <c r="M26" s="22">
        <f t="shared" si="7"/>
        <v>-1</v>
      </c>
      <c r="N26" s="34">
        <f t="shared" si="7"/>
        <v>0</v>
      </c>
      <c r="O26" s="69">
        <f t="shared" si="6"/>
        <v>0</v>
      </c>
      <c r="P26" s="35">
        <f t="shared" si="3"/>
        <v>1.2749003984063745E-2</v>
      </c>
      <c r="Q26" s="10"/>
      <c r="R26">
        <v>1</v>
      </c>
      <c r="S26" s="94">
        <f t="shared" si="5"/>
        <v>1</v>
      </c>
      <c r="T26" s="49">
        <f t="shared" si="4"/>
        <v>16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3.9840637450199202E-3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3</v>
      </c>
      <c r="F28" s="73">
        <v>3</v>
      </c>
      <c r="G28" s="93">
        <v>3</v>
      </c>
      <c r="H28" s="73">
        <v>3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1</v>
      </c>
      <c r="N28" s="34">
        <f t="shared" si="7"/>
        <v>1</v>
      </c>
      <c r="O28" s="69">
        <f t="shared" si="6"/>
        <v>0.5</v>
      </c>
      <c r="P28" s="35">
        <f t="shared" si="3"/>
        <v>2.3904382470119521E-3</v>
      </c>
      <c r="Q28" s="10"/>
      <c r="R28">
        <v>1</v>
      </c>
      <c r="S28" s="97">
        <f t="shared" si="5"/>
        <v>5</v>
      </c>
      <c r="T28" s="49">
        <f t="shared" si="4"/>
        <v>3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256</v>
      </c>
      <c r="F29" s="73">
        <v>294</v>
      </c>
      <c r="G29" s="93">
        <v>249</v>
      </c>
      <c r="H29" s="73">
        <v>287</v>
      </c>
      <c r="I29" s="22">
        <f t="shared" si="0"/>
        <v>7</v>
      </c>
      <c r="J29" s="33">
        <f t="shared" si="0"/>
        <v>7</v>
      </c>
      <c r="K29" s="93">
        <v>239</v>
      </c>
      <c r="L29" s="73">
        <v>278</v>
      </c>
      <c r="M29" s="22">
        <f t="shared" si="7"/>
        <v>17</v>
      </c>
      <c r="N29" s="34">
        <f t="shared" si="7"/>
        <v>16</v>
      </c>
      <c r="O29" s="69">
        <f t="shared" si="6"/>
        <v>5.7553956834532377E-2</v>
      </c>
      <c r="P29" s="35">
        <f t="shared" si="3"/>
        <v>0.23426294820717131</v>
      </c>
      <c r="Q29" s="10"/>
      <c r="R29">
        <v>1</v>
      </c>
      <c r="S29" s="94">
        <f t="shared" si="5"/>
        <v>1</v>
      </c>
      <c r="T29" s="49">
        <f t="shared" si="4"/>
        <v>294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>
        <v>1</v>
      </c>
      <c r="F32" s="73">
        <v>1</v>
      </c>
      <c r="G32" s="22">
        <v>1</v>
      </c>
      <c r="H32" s="73">
        <v>1</v>
      </c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1</v>
      </c>
      <c r="N32" s="34">
        <f t="shared" si="7"/>
        <v>1</v>
      </c>
      <c r="O32" s="69">
        <f t="shared" si="6"/>
        <v>0</v>
      </c>
      <c r="P32" s="35">
        <f t="shared" si="3"/>
        <v>7.9681274900398409E-4</v>
      </c>
      <c r="Q32" s="10"/>
      <c r="R32">
        <v>0</v>
      </c>
      <c r="S32" s="100">
        <f t="shared" si="5"/>
        <v>2</v>
      </c>
      <c r="T32" s="49">
        <f t="shared" si="4"/>
        <v>1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7.9681274900398409E-4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19</v>
      </c>
      <c r="F35" s="73">
        <v>19</v>
      </c>
      <c r="G35" s="93">
        <v>39</v>
      </c>
      <c r="H35" s="73">
        <v>39</v>
      </c>
      <c r="I35" s="22">
        <f t="shared" si="0"/>
        <v>-20</v>
      </c>
      <c r="J35" s="33">
        <f t="shared" si="0"/>
        <v>-20</v>
      </c>
      <c r="K35" s="93">
        <v>19</v>
      </c>
      <c r="L35" s="73">
        <v>19</v>
      </c>
      <c r="M35" s="22">
        <f t="shared" ref="M35:N54" si="8">E35-K35</f>
        <v>0</v>
      </c>
      <c r="N35" s="34">
        <f t="shared" si="8"/>
        <v>0</v>
      </c>
      <c r="O35" s="69">
        <f t="shared" si="6"/>
        <v>0</v>
      </c>
      <c r="P35" s="35">
        <f t="shared" si="3"/>
        <v>1.5139442231075698E-2</v>
      </c>
      <c r="Q35" s="10"/>
      <c r="R35">
        <v>1</v>
      </c>
      <c r="S35" s="94">
        <f t="shared" si="5"/>
        <v>1</v>
      </c>
      <c r="T35" s="49">
        <f t="shared" si="4"/>
        <v>19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5</v>
      </c>
      <c r="L36" s="73">
        <v>5</v>
      </c>
      <c r="M36" s="22">
        <f t="shared" si="8"/>
        <v>-2</v>
      </c>
      <c r="N36" s="34">
        <f t="shared" si="8"/>
        <v>-2</v>
      </c>
      <c r="O36" s="69">
        <f t="shared" si="6"/>
        <v>-0.4</v>
      </c>
      <c r="P36" s="35">
        <f t="shared" si="3"/>
        <v>2.3904382470119521E-3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10</v>
      </c>
      <c r="F37" s="73">
        <v>11</v>
      </c>
      <c r="G37" s="93">
        <v>10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15</v>
      </c>
      <c r="L37" s="73">
        <v>15</v>
      </c>
      <c r="M37" s="22">
        <f t="shared" si="8"/>
        <v>-5</v>
      </c>
      <c r="N37" s="34">
        <f t="shared" si="8"/>
        <v>-4</v>
      </c>
      <c r="O37" s="69">
        <f t="shared" si="6"/>
        <v>-0.26666666666666666</v>
      </c>
      <c r="P37" s="35">
        <f t="shared" si="3"/>
        <v>8.7649402390438252E-3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7.9681274900398409E-4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96</v>
      </c>
      <c r="F41" s="72">
        <v>102</v>
      </c>
      <c r="G41" s="93">
        <v>89</v>
      </c>
      <c r="H41" s="72">
        <v>95</v>
      </c>
      <c r="I41" s="22">
        <f t="shared" si="9"/>
        <v>7</v>
      </c>
      <c r="J41" s="36">
        <f t="shared" si="9"/>
        <v>7</v>
      </c>
      <c r="K41" s="93">
        <v>62</v>
      </c>
      <c r="L41" s="72">
        <v>68</v>
      </c>
      <c r="M41" s="22">
        <f t="shared" si="8"/>
        <v>34</v>
      </c>
      <c r="N41" s="34">
        <f t="shared" si="8"/>
        <v>34</v>
      </c>
      <c r="O41" s="69">
        <f t="shared" si="6"/>
        <v>0.5</v>
      </c>
      <c r="P41" s="35">
        <f t="shared" si="3"/>
        <v>8.1274900398406374E-2</v>
      </c>
      <c r="Q41" s="10"/>
      <c r="R41">
        <v>1</v>
      </c>
      <c r="S41" s="94">
        <f t="shared" si="5"/>
        <v>1</v>
      </c>
      <c r="T41" s="49">
        <f t="shared" si="4"/>
        <v>102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7.9681274900398409E-4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7.9681274900398409E-4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7.9681274900398409E-4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6</v>
      </c>
      <c r="G53" s="21">
        <v>6</v>
      </c>
      <c r="H53" s="72">
        <v>6</v>
      </c>
      <c r="I53" s="42">
        <f t="shared" si="9"/>
        <v>0</v>
      </c>
      <c r="J53" s="40">
        <f t="shared" si="9"/>
        <v>0</v>
      </c>
      <c r="K53" s="21">
        <v>3</v>
      </c>
      <c r="L53" s="72">
        <v>3</v>
      </c>
      <c r="M53" s="21">
        <f t="shared" si="8"/>
        <v>3</v>
      </c>
      <c r="N53" s="34">
        <f t="shared" si="8"/>
        <v>3</v>
      </c>
      <c r="O53" s="69">
        <f t="shared" si="6"/>
        <v>1</v>
      </c>
      <c r="P53" s="35">
        <f t="shared" si="3"/>
        <v>4.7808764940239041E-3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1039</v>
      </c>
      <c r="F54" s="75">
        <f>SUM(F5:F53)</f>
        <v>1255</v>
      </c>
      <c r="G54" s="43">
        <f>SUM(G5:G53)</f>
        <v>1042</v>
      </c>
      <c r="H54" s="75">
        <f>SUM(H5:H53)</f>
        <v>1260</v>
      </c>
      <c r="I54" s="44">
        <f t="shared" si="9"/>
        <v>-3</v>
      </c>
      <c r="J54" s="141">
        <f t="shared" si="9"/>
        <v>-5</v>
      </c>
      <c r="K54" s="43">
        <f>SUM(K5:K53)</f>
        <v>964</v>
      </c>
      <c r="L54" s="75">
        <f>SUM(L5:L53)</f>
        <v>1199</v>
      </c>
      <c r="M54" s="44">
        <f t="shared" si="8"/>
        <v>75</v>
      </c>
      <c r="N54" s="45">
        <f t="shared" si="8"/>
        <v>56</v>
      </c>
      <c r="O54" s="71">
        <f t="shared" si="6"/>
        <v>4.6705587989991658E-2</v>
      </c>
      <c r="P54" s="46">
        <f t="shared" si="3"/>
        <v>1</v>
      </c>
      <c r="Q54" s="14"/>
      <c r="R54" s="15">
        <f>SUM(R5:R53)</f>
        <v>33</v>
      </c>
      <c r="T54" s="88">
        <f t="shared" si="4"/>
        <v>1255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722B2-D172-473A-B4BE-479A5B290238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92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43709</v>
      </c>
      <c r="F3" s="388"/>
      <c r="G3" s="387">
        <v>43678</v>
      </c>
      <c r="H3" s="388"/>
      <c r="I3" s="345" t="s">
        <v>3</v>
      </c>
      <c r="J3" s="346"/>
      <c r="K3" s="387">
        <v>43344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1.5873015873015873E-3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1008</v>
      </c>
      <c r="X5" s="83">
        <v>6</v>
      </c>
      <c r="Y5" s="83">
        <f>SUM(T7+T14+T15+T30+T32+T33+T36+T42+T44+T45+T47+T50+T51)</f>
        <v>11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219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1261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2</v>
      </c>
      <c r="M6" s="21">
        <f t="shared" si="1"/>
        <v>1</v>
      </c>
      <c r="N6" s="31">
        <f t="shared" si="1"/>
        <v>0</v>
      </c>
      <c r="O6" s="68">
        <f t="shared" si="2"/>
        <v>0</v>
      </c>
      <c r="P6" s="32">
        <f t="shared" si="3"/>
        <v>1.5873015873015873E-3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0.79936558287073756</v>
      </c>
      <c r="X6" s="60">
        <f>X5/AH5</f>
        <v>0.18181818181818182</v>
      </c>
      <c r="Y6" s="60">
        <f>Y5/AI5</f>
        <v>8.7232355273592389E-3</v>
      </c>
      <c r="Z6" s="59">
        <f>Z5/AH5</f>
        <v>6.0606060606060608E-2</v>
      </c>
      <c r="AA6" s="59">
        <f>AA5/AI5</f>
        <v>1.5860428231562252E-3</v>
      </c>
      <c r="AB6" s="60">
        <f>AB5/AH5</f>
        <v>9.0909090909090912E-2</v>
      </c>
      <c r="AC6" s="60">
        <f>AC5/AI5</f>
        <v>1.0309278350515464E-2</v>
      </c>
      <c r="AD6" s="59">
        <f>AD5/AH5</f>
        <v>0.18181818181818182</v>
      </c>
      <c r="AE6" s="59">
        <f>AE5/AI5</f>
        <v>0.17367168913560665</v>
      </c>
      <c r="AF6" s="60">
        <f>AF5/AH5</f>
        <v>6.0606060606060608E-2</v>
      </c>
      <c r="AG6" s="60">
        <f>AG5/AI5</f>
        <v>1.5860428231562252E-3</v>
      </c>
      <c r="AH6" s="61">
        <f>V6+X6+Z6+AB6+AD6+AF6</f>
        <v>1</v>
      </c>
      <c r="AI6" s="62">
        <f>W6+Y6+AA6+AC6+AE6+AG6+0.001</f>
        <v>0.99624187153053134</v>
      </c>
      <c r="AJ6" s="63">
        <f>AJ5/AI5</f>
        <v>0.40364789849325933</v>
      </c>
      <c r="AK6" s="64">
        <f>AK5/AI5</f>
        <v>0.49008723235527357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3</v>
      </c>
      <c r="F7" s="73">
        <v>3</v>
      </c>
      <c r="G7" s="93">
        <v>2</v>
      </c>
      <c r="H7" s="73">
        <v>2</v>
      </c>
      <c r="I7" s="22">
        <f t="shared" si="0"/>
        <v>1</v>
      </c>
      <c r="J7" s="33">
        <f t="shared" si="0"/>
        <v>1</v>
      </c>
      <c r="K7" s="93">
        <v>2</v>
      </c>
      <c r="L7" s="73">
        <v>2</v>
      </c>
      <c r="M7" s="22">
        <f t="shared" si="1"/>
        <v>1</v>
      </c>
      <c r="N7" s="34">
        <f t="shared" si="1"/>
        <v>1</v>
      </c>
      <c r="O7" s="69">
        <f t="shared" si="2"/>
        <v>0.5</v>
      </c>
      <c r="P7" s="35">
        <f t="shared" si="3"/>
        <v>2.3809523809523812E-3</v>
      </c>
      <c r="Q7" s="10"/>
      <c r="R7">
        <v>0</v>
      </c>
      <c r="S7" s="110">
        <f>D7</f>
        <v>2</v>
      </c>
      <c r="T7" s="49">
        <f t="shared" si="4"/>
        <v>3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114</v>
      </c>
      <c r="F8" s="73">
        <v>208</v>
      </c>
      <c r="G8" s="93">
        <v>113</v>
      </c>
      <c r="H8" s="73">
        <v>209</v>
      </c>
      <c r="I8" s="22">
        <f t="shared" si="0"/>
        <v>1</v>
      </c>
      <c r="J8" s="33">
        <f t="shared" si="0"/>
        <v>-1</v>
      </c>
      <c r="K8" s="93">
        <v>123</v>
      </c>
      <c r="L8" s="73">
        <v>231</v>
      </c>
      <c r="M8" s="22">
        <f t="shared" si="1"/>
        <v>-9</v>
      </c>
      <c r="N8" s="34">
        <f t="shared" si="1"/>
        <v>-23</v>
      </c>
      <c r="O8" s="69">
        <f t="shared" si="2"/>
        <v>-9.9567099567099568E-2</v>
      </c>
      <c r="P8" s="35">
        <f t="shared" si="3"/>
        <v>0.16507936507936508</v>
      </c>
      <c r="Q8" s="10"/>
      <c r="R8">
        <v>1</v>
      </c>
      <c r="S8" s="97" t="e">
        <f>E5:F538</f>
        <v>#VALUE!</v>
      </c>
      <c r="T8" s="49">
        <f t="shared" si="4"/>
        <v>208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1.2698412698412698E-2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4</v>
      </c>
      <c r="L10" s="73">
        <v>4</v>
      </c>
      <c r="M10" s="22">
        <f t="shared" si="1"/>
        <v>-2</v>
      </c>
      <c r="N10" s="34">
        <f t="shared" si="1"/>
        <v>-2</v>
      </c>
      <c r="O10" s="69">
        <f t="shared" si="2"/>
        <v>-0.5</v>
      </c>
      <c r="P10" s="35">
        <f t="shared" si="3"/>
        <v>1.5873015873015873E-3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4</v>
      </c>
      <c r="L11" s="73">
        <v>4</v>
      </c>
      <c r="M11" s="22">
        <f t="shared" si="1"/>
        <v>-3</v>
      </c>
      <c r="N11" s="34">
        <f t="shared" si="1"/>
        <v>-2</v>
      </c>
      <c r="O11" s="69">
        <f t="shared" si="2"/>
        <v>-0.5</v>
      </c>
      <c r="P11" s="35">
        <f t="shared" si="3"/>
        <v>1.5873015873015873E-3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172</v>
      </c>
      <c r="F12" s="73">
        <v>216</v>
      </c>
      <c r="G12" s="93">
        <v>174</v>
      </c>
      <c r="H12" s="73">
        <v>219</v>
      </c>
      <c r="I12" s="22">
        <f t="shared" si="0"/>
        <v>-2</v>
      </c>
      <c r="J12" s="33">
        <f t="shared" si="0"/>
        <v>-3</v>
      </c>
      <c r="K12" s="93">
        <v>171</v>
      </c>
      <c r="L12" s="73">
        <v>226</v>
      </c>
      <c r="M12" s="22">
        <f t="shared" si="1"/>
        <v>1</v>
      </c>
      <c r="N12" s="34">
        <f t="shared" si="1"/>
        <v>-10</v>
      </c>
      <c r="O12" s="69">
        <f t="shared" si="2"/>
        <v>-4.4247787610619468E-2</v>
      </c>
      <c r="P12" s="35">
        <f t="shared" si="3"/>
        <v>0.17142857142857143</v>
      </c>
      <c r="Q12" s="10"/>
      <c r="R12">
        <v>1</v>
      </c>
      <c r="S12" s="94">
        <f t="shared" si="5"/>
        <v>1</v>
      </c>
      <c r="T12" s="49">
        <f t="shared" si="4"/>
        <v>216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131</v>
      </c>
      <c r="F13" s="73">
        <v>131</v>
      </c>
      <c r="G13" s="93">
        <v>132</v>
      </c>
      <c r="H13" s="73">
        <v>132</v>
      </c>
      <c r="I13" s="22">
        <f t="shared" si="0"/>
        <v>-1</v>
      </c>
      <c r="J13" s="33">
        <f t="shared" si="0"/>
        <v>-1</v>
      </c>
      <c r="K13" s="93">
        <v>131</v>
      </c>
      <c r="L13" s="73">
        <v>134</v>
      </c>
      <c r="M13" s="22">
        <f t="shared" si="1"/>
        <v>0</v>
      </c>
      <c r="N13" s="34">
        <f t="shared" si="1"/>
        <v>-3</v>
      </c>
      <c r="O13" s="69">
        <f>IF(ISERROR(N13/L13),0,N13/L13)</f>
        <v>-2.2388059701492536E-2</v>
      </c>
      <c r="P13" s="35">
        <f t="shared" si="3"/>
        <v>0.10396825396825397</v>
      </c>
      <c r="Q13" s="10"/>
      <c r="R13">
        <v>1</v>
      </c>
      <c r="S13" s="94">
        <f t="shared" si="5"/>
        <v>1</v>
      </c>
      <c r="T13" s="49">
        <f t="shared" si="4"/>
        <v>131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7.9365079365079365E-4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5</v>
      </c>
      <c r="H17" s="73">
        <v>5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3.968253968253968E-3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46</v>
      </c>
      <c r="F18" s="73">
        <v>46</v>
      </c>
      <c r="G18" s="93">
        <v>40</v>
      </c>
      <c r="H18" s="73">
        <v>40</v>
      </c>
      <c r="I18" s="22">
        <f t="shared" si="0"/>
        <v>6</v>
      </c>
      <c r="J18" s="33">
        <f t="shared" si="0"/>
        <v>6</v>
      </c>
      <c r="K18" s="93">
        <v>34</v>
      </c>
      <c r="L18" s="73">
        <v>34</v>
      </c>
      <c r="M18" s="22">
        <f t="shared" si="1"/>
        <v>12</v>
      </c>
      <c r="N18" s="34">
        <f t="shared" si="1"/>
        <v>12</v>
      </c>
      <c r="O18" s="69">
        <f t="shared" si="6"/>
        <v>0.35294117647058826</v>
      </c>
      <c r="P18" s="35">
        <f t="shared" si="3"/>
        <v>3.650793650793651E-2</v>
      </c>
      <c r="Q18" s="10"/>
      <c r="R18">
        <v>1</v>
      </c>
      <c r="S18" s="94">
        <f t="shared" si="5"/>
        <v>1</v>
      </c>
      <c r="T18" s="49">
        <f t="shared" si="4"/>
        <v>46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7.9365079365079365E-4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138</v>
      </c>
      <c r="G21" s="93">
        <v>127</v>
      </c>
      <c r="H21" s="73">
        <v>138</v>
      </c>
      <c r="I21" s="22">
        <f t="shared" si="0"/>
        <v>0</v>
      </c>
      <c r="J21" s="33">
        <f t="shared" si="0"/>
        <v>0</v>
      </c>
      <c r="K21" s="93">
        <v>116</v>
      </c>
      <c r="L21" s="73">
        <v>128</v>
      </c>
      <c r="M21" s="22">
        <f t="shared" ref="M21:N33" si="7">E21-K21</f>
        <v>11</v>
      </c>
      <c r="N21" s="34">
        <f t="shared" si="7"/>
        <v>10</v>
      </c>
      <c r="O21" s="69">
        <f t="shared" si="6"/>
        <v>7.8125E-2</v>
      </c>
      <c r="P21" s="35">
        <f t="shared" si="3"/>
        <v>0.10952380952380952</v>
      </c>
      <c r="Q21" s="10"/>
      <c r="R21">
        <v>1</v>
      </c>
      <c r="S21" s="94">
        <f t="shared" si="5"/>
        <v>1</v>
      </c>
      <c r="T21" s="49">
        <f t="shared" si="4"/>
        <v>138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7</v>
      </c>
      <c r="F22" s="73">
        <v>7</v>
      </c>
      <c r="G22" s="93">
        <v>6</v>
      </c>
      <c r="H22" s="73">
        <v>6</v>
      </c>
      <c r="I22" s="22">
        <f t="shared" si="0"/>
        <v>1</v>
      </c>
      <c r="J22" s="33">
        <f t="shared" si="0"/>
        <v>1</v>
      </c>
      <c r="K22" s="93">
        <v>6</v>
      </c>
      <c r="L22" s="73">
        <v>6</v>
      </c>
      <c r="M22" s="22">
        <f t="shared" si="7"/>
        <v>1</v>
      </c>
      <c r="N22" s="34">
        <f t="shared" si="7"/>
        <v>1</v>
      </c>
      <c r="O22" s="69">
        <f t="shared" si="6"/>
        <v>0.16666666666666666</v>
      </c>
      <c r="P22" s="35">
        <f t="shared" si="3"/>
        <v>5.5555555555555558E-3</v>
      </c>
      <c r="Q22" s="10"/>
      <c r="R22">
        <v>1</v>
      </c>
      <c r="S22" s="94">
        <f t="shared" si="5"/>
        <v>1</v>
      </c>
      <c r="T22" s="49">
        <f t="shared" si="4"/>
        <v>7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5</v>
      </c>
      <c r="F23" s="73">
        <v>9</v>
      </c>
      <c r="G23" s="93">
        <v>5</v>
      </c>
      <c r="H23" s="73">
        <v>9</v>
      </c>
      <c r="I23" s="37">
        <f t="shared" si="0"/>
        <v>0</v>
      </c>
      <c r="J23" s="33">
        <f t="shared" si="0"/>
        <v>0</v>
      </c>
      <c r="K23" s="93">
        <v>2</v>
      </c>
      <c r="L23" s="73">
        <v>5</v>
      </c>
      <c r="M23" s="37">
        <f t="shared" si="7"/>
        <v>3</v>
      </c>
      <c r="N23" s="38">
        <f t="shared" si="7"/>
        <v>4</v>
      </c>
      <c r="O23" s="70">
        <f t="shared" si="6"/>
        <v>0.8</v>
      </c>
      <c r="P23" s="39">
        <f t="shared" si="3"/>
        <v>7.1428571428571426E-3</v>
      </c>
      <c r="Q23" s="10"/>
      <c r="R23">
        <v>1</v>
      </c>
      <c r="S23" s="94">
        <f t="shared" si="5"/>
        <v>1</v>
      </c>
      <c r="T23" s="49">
        <f t="shared" si="4"/>
        <v>9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11</v>
      </c>
      <c r="F26" s="73">
        <v>16</v>
      </c>
      <c r="G26" s="93">
        <v>11</v>
      </c>
      <c r="H26" s="73">
        <v>16</v>
      </c>
      <c r="I26" s="22">
        <f t="shared" si="0"/>
        <v>0</v>
      </c>
      <c r="J26" s="33">
        <f t="shared" si="0"/>
        <v>0</v>
      </c>
      <c r="K26" s="93">
        <v>12</v>
      </c>
      <c r="L26" s="73">
        <v>16</v>
      </c>
      <c r="M26" s="22">
        <f t="shared" si="7"/>
        <v>-1</v>
      </c>
      <c r="N26" s="34">
        <f t="shared" si="7"/>
        <v>0</v>
      </c>
      <c r="O26" s="69">
        <f t="shared" si="6"/>
        <v>0</v>
      </c>
      <c r="P26" s="35">
        <f t="shared" si="3"/>
        <v>1.2698412698412698E-2</v>
      </c>
      <c r="Q26" s="10"/>
      <c r="R26">
        <v>1</v>
      </c>
      <c r="S26" s="94">
        <f t="shared" si="5"/>
        <v>1</v>
      </c>
      <c r="T26" s="49">
        <f t="shared" si="4"/>
        <v>16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3.968253968253968E-3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3</v>
      </c>
      <c r="F28" s="73">
        <v>3</v>
      </c>
      <c r="G28" s="93">
        <v>3</v>
      </c>
      <c r="H28" s="73">
        <v>3</v>
      </c>
      <c r="I28" s="22">
        <f t="shared" si="0"/>
        <v>0</v>
      </c>
      <c r="J28" s="33">
        <f t="shared" si="0"/>
        <v>0</v>
      </c>
      <c r="K28" s="93">
        <v>2</v>
      </c>
      <c r="L28" s="73">
        <v>2</v>
      </c>
      <c r="M28" s="22">
        <f t="shared" si="7"/>
        <v>1</v>
      </c>
      <c r="N28" s="34">
        <f t="shared" si="7"/>
        <v>1</v>
      </c>
      <c r="O28" s="69">
        <f t="shared" si="6"/>
        <v>0.5</v>
      </c>
      <c r="P28" s="35">
        <f t="shared" si="3"/>
        <v>2.3809523809523812E-3</v>
      </c>
      <c r="Q28" s="10"/>
      <c r="R28">
        <v>1</v>
      </c>
      <c r="S28" s="97">
        <f t="shared" si="5"/>
        <v>5</v>
      </c>
      <c r="T28" s="49">
        <f t="shared" si="4"/>
        <v>3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249</v>
      </c>
      <c r="F29" s="73">
        <v>287</v>
      </c>
      <c r="G29" s="93">
        <v>239</v>
      </c>
      <c r="H29" s="73">
        <v>278</v>
      </c>
      <c r="I29" s="22">
        <f t="shared" si="0"/>
        <v>10</v>
      </c>
      <c r="J29" s="33">
        <f t="shared" si="0"/>
        <v>9</v>
      </c>
      <c r="K29" s="93">
        <v>239</v>
      </c>
      <c r="L29" s="73">
        <v>278</v>
      </c>
      <c r="M29" s="22">
        <f t="shared" si="7"/>
        <v>10</v>
      </c>
      <c r="N29" s="34">
        <f t="shared" si="7"/>
        <v>9</v>
      </c>
      <c r="O29" s="69">
        <f t="shared" si="6"/>
        <v>3.237410071942446E-2</v>
      </c>
      <c r="P29" s="35">
        <f t="shared" si="3"/>
        <v>0.22777777777777777</v>
      </c>
      <c r="Q29" s="10"/>
      <c r="R29">
        <v>1</v>
      </c>
      <c r="S29" s="94">
        <f t="shared" si="5"/>
        <v>1</v>
      </c>
      <c r="T29" s="49">
        <f t="shared" si="4"/>
        <v>287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>
        <v>1</v>
      </c>
      <c r="F32" s="73">
        <v>1</v>
      </c>
      <c r="G32" s="22"/>
      <c r="H32" s="73"/>
      <c r="I32" s="22">
        <f t="shared" si="0"/>
        <v>1</v>
      </c>
      <c r="J32" s="33">
        <f t="shared" si="0"/>
        <v>1</v>
      </c>
      <c r="K32" s="22"/>
      <c r="L32" s="73"/>
      <c r="M32" s="22">
        <f t="shared" si="7"/>
        <v>1</v>
      </c>
      <c r="N32" s="34">
        <f t="shared" si="7"/>
        <v>1</v>
      </c>
      <c r="O32" s="69">
        <f t="shared" si="6"/>
        <v>0</v>
      </c>
      <c r="P32" s="35">
        <f t="shared" si="3"/>
        <v>7.9365079365079365E-4</v>
      </c>
      <c r="Q32" s="10"/>
      <c r="R32">
        <v>0</v>
      </c>
      <c r="S32" s="100">
        <f t="shared" si="5"/>
        <v>2</v>
      </c>
      <c r="T32" s="49">
        <f t="shared" si="4"/>
        <v>1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1</v>
      </c>
      <c r="L33" s="73">
        <v>1</v>
      </c>
      <c r="M33" s="22">
        <f t="shared" si="7"/>
        <v>0</v>
      </c>
      <c r="N33" s="34">
        <f t="shared" si="7"/>
        <v>0</v>
      </c>
      <c r="O33" s="69">
        <f t="shared" si="6"/>
        <v>0</v>
      </c>
      <c r="P33" s="35">
        <f t="shared" si="3"/>
        <v>7.9365079365079365E-4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39</v>
      </c>
      <c r="F35" s="73">
        <v>39</v>
      </c>
      <c r="G35" s="93">
        <v>46</v>
      </c>
      <c r="H35" s="73">
        <v>46</v>
      </c>
      <c r="I35" s="22">
        <f t="shared" si="0"/>
        <v>-7</v>
      </c>
      <c r="J35" s="33">
        <f t="shared" si="0"/>
        <v>-7</v>
      </c>
      <c r="K35" s="93">
        <v>20</v>
      </c>
      <c r="L35" s="73">
        <v>20</v>
      </c>
      <c r="M35" s="22">
        <f t="shared" ref="M35:N54" si="8">E35-K35</f>
        <v>19</v>
      </c>
      <c r="N35" s="34">
        <f t="shared" si="8"/>
        <v>19</v>
      </c>
      <c r="O35" s="69">
        <f t="shared" si="6"/>
        <v>0.95</v>
      </c>
      <c r="P35" s="35">
        <f t="shared" si="3"/>
        <v>3.0952380952380953E-2</v>
      </c>
      <c r="Q35" s="10"/>
      <c r="R35">
        <v>1</v>
      </c>
      <c r="S35" s="94">
        <f t="shared" si="5"/>
        <v>1</v>
      </c>
      <c r="T35" s="49">
        <f t="shared" si="4"/>
        <v>39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5</v>
      </c>
      <c r="L36" s="73">
        <v>5</v>
      </c>
      <c r="M36" s="22">
        <f t="shared" si="8"/>
        <v>-2</v>
      </c>
      <c r="N36" s="34">
        <f t="shared" si="8"/>
        <v>-2</v>
      </c>
      <c r="O36" s="69">
        <f t="shared" si="6"/>
        <v>-0.4</v>
      </c>
      <c r="P36" s="35">
        <f t="shared" si="3"/>
        <v>2.3809523809523812E-3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10</v>
      </c>
      <c r="F37" s="73">
        <v>11</v>
      </c>
      <c r="G37" s="93">
        <v>10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14</v>
      </c>
      <c r="L37" s="73">
        <v>14</v>
      </c>
      <c r="M37" s="22">
        <f t="shared" si="8"/>
        <v>-4</v>
      </c>
      <c r="N37" s="34">
        <f t="shared" si="8"/>
        <v>-3</v>
      </c>
      <c r="O37" s="69">
        <f t="shared" si="6"/>
        <v>-0.21428571428571427</v>
      </c>
      <c r="P37" s="35">
        <f t="shared" si="3"/>
        <v>8.7301587301587304E-3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/>
      <c r="L38" s="73"/>
      <c r="M38" s="22">
        <f t="shared" si="8"/>
        <v>1</v>
      </c>
      <c r="N38" s="34">
        <f t="shared" si="8"/>
        <v>1</v>
      </c>
      <c r="O38" s="69">
        <f t="shared" si="6"/>
        <v>0</v>
      </c>
      <c r="P38" s="35">
        <f t="shared" si="3"/>
        <v>7.9365079365079365E-4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89</v>
      </c>
      <c r="F41" s="72">
        <v>95</v>
      </c>
      <c r="G41" s="93">
        <v>78</v>
      </c>
      <c r="H41" s="72">
        <v>84</v>
      </c>
      <c r="I41" s="22">
        <f t="shared" si="9"/>
        <v>11</v>
      </c>
      <c r="J41" s="36">
        <f t="shared" si="9"/>
        <v>11</v>
      </c>
      <c r="K41" s="93">
        <v>57</v>
      </c>
      <c r="L41" s="72">
        <v>63</v>
      </c>
      <c r="M41" s="22">
        <f t="shared" si="8"/>
        <v>32</v>
      </c>
      <c r="N41" s="34">
        <f t="shared" si="8"/>
        <v>32</v>
      </c>
      <c r="O41" s="69">
        <f t="shared" si="6"/>
        <v>0.50793650793650791</v>
      </c>
      <c r="P41" s="35">
        <f t="shared" si="3"/>
        <v>7.5396825396825393E-2</v>
      </c>
      <c r="Q41" s="10"/>
      <c r="R41">
        <v>1</v>
      </c>
      <c r="S41" s="94">
        <f t="shared" si="5"/>
        <v>1</v>
      </c>
      <c r="T41" s="49">
        <f t="shared" si="4"/>
        <v>95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7.9365079365079365E-4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7.9365079365079365E-4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7.9365079365079365E-4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6</v>
      </c>
      <c r="F53" s="72">
        <v>6</v>
      </c>
      <c r="G53" s="21">
        <v>5</v>
      </c>
      <c r="H53" s="72">
        <v>5</v>
      </c>
      <c r="I53" s="42">
        <f t="shared" si="9"/>
        <v>1</v>
      </c>
      <c r="J53" s="40">
        <f t="shared" si="9"/>
        <v>1</v>
      </c>
      <c r="K53" s="21">
        <v>3</v>
      </c>
      <c r="L53" s="72">
        <v>3</v>
      </c>
      <c r="M53" s="21">
        <f t="shared" si="8"/>
        <v>3</v>
      </c>
      <c r="N53" s="34">
        <f t="shared" si="8"/>
        <v>3</v>
      </c>
      <c r="O53" s="69">
        <f t="shared" si="6"/>
        <v>1</v>
      </c>
      <c r="P53" s="35">
        <f t="shared" si="3"/>
        <v>4.7619047619047623E-3</v>
      </c>
      <c r="Q53" s="10"/>
      <c r="R53">
        <v>0</v>
      </c>
      <c r="S53" s="13">
        <f t="shared" si="5"/>
        <v>0</v>
      </c>
      <c r="T53" s="49">
        <f t="shared" si="4"/>
        <v>6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1042</v>
      </c>
      <c r="F54" s="75">
        <f>SUM(F5:F53)</f>
        <v>1260</v>
      </c>
      <c r="G54" s="43">
        <f>SUM(G5:G53)</f>
        <v>1020</v>
      </c>
      <c r="H54" s="75">
        <f>SUM(H5:H53)</f>
        <v>1242</v>
      </c>
      <c r="I54" s="44">
        <f t="shared" si="9"/>
        <v>22</v>
      </c>
      <c r="J54" s="141">
        <f t="shared" si="9"/>
        <v>18</v>
      </c>
      <c r="K54" s="43">
        <f>SUM(K5:K53)</f>
        <v>966</v>
      </c>
      <c r="L54" s="75">
        <f>SUM(L5:L53)</f>
        <v>1210</v>
      </c>
      <c r="M54" s="44">
        <f t="shared" si="8"/>
        <v>76</v>
      </c>
      <c r="N54" s="45">
        <f t="shared" si="8"/>
        <v>50</v>
      </c>
      <c r="O54" s="71">
        <f t="shared" si="6"/>
        <v>4.1322314049586778E-2</v>
      </c>
      <c r="P54" s="46">
        <f t="shared" si="3"/>
        <v>1</v>
      </c>
      <c r="Q54" s="14"/>
      <c r="R54" s="15">
        <f>SUM(R5:R53)</f>
        <v>33</v>
      </c>
      <c r="T54" s="88">
        <f t="shared" si="4"/>
        <v>1260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ECAF3-8DB2-4133-BB85-6723B741989E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91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43678</v>
      </c>
      <c r="F3" s="388"/>
      <c r="G3" s="387">
        <v>43647</v>
      </c>
      <c r="H3" s="388"/>
      <c r="I3" s="345" t="s">
        <v>3</v>
      </c>
      <c r="J3" s="346"/>
      <c r="K3" s="387">
        <v>43313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1.6103059581320451E-3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992</v>
      </c>
      <c r="X5" s="83">
        <v>6</v>
      </c>
      <c r="Y5" s="83">
        <f>SUM(T7+T14+T15+T30+T32+T33+T36+T42+T44+T45+T47+T50+T51)</f>
        <v>9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220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1243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1.6103059581320451E-3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0.79806918744971844</v>
      </c>
      <c r="X6" s="60">
        <f>X5/AH5</f>
        <v>0.18181818181818182</v>
      </c>
      <c r="Y6" s="60">
        <f>Y5/AI5</f>
        <v>7.2405470635559131E-3</v>
      </c>
      <c r="Z6" s="59">
        <f>Z5/AH5</f>
        <v>6.0606060606060608E-2</v>
      </c>
      <c r="AA6" s="59">
        <f>AA5/AI5</f>
        <v>1.6090104585679806E-3</v>
      </c>
      <c r="AB6" s="60">
        <f>AB5/AH5</f>
        <v>9.0909090909090912E-2</v>
      </c>
      <c r="AC6" s="60">
        <f>AC5/AI5</f>
        <v>1.0458567980691875E-2</v>
      </c>
      <c r="AD6" s="59">
        <f>AD5/AH5</f>
        <v>0.18181818181818182</v>
      </c>
      <c r="AE6" s="59">
        <f>AE5/AI5</f>
        <v>0.17699115044247787</v>
      </c>
      <c r="AF6" s="60">
        <f>AF5/AH5</f>
        <v>6.0606060606060608E-2</v>
      </c>
      <c r="AG6" s="60">
        <f>AG5/AI5</f>
        <v>1.6090104585679806E-3</v>
      </c>
      <c r="AH6" s="61">
        <f>V6+X6+Z6+AB6+AD6+AF6</f>
        <v>1</v>
      </c>
      <c r="AI6" s="62">
        <f>W6+Y6+AA6+AC6+AE6+AG6+0.001</f>
        <v>0.99697747385358004</v>
      </c>
      <c r="AJ6" s="63">
        <f>AJ5/AI5</f>
        <v>0.40949316170555111</v>
      </c>
      <c r="AK6" s="64">
        <f>AK5/AI5</f>
        <v>0.49718423169750603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1.6103059581320451E-3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113</v>
      </c>
      <c r="F8" s="73">
        <v>209</v>
      </c>
      <c r="G8" s="93">
        <v>115</v>
      </c>
      <c r="H8" s="73">
        <v>210</v>
      </c>
      <c r="I8" s="22">
        <f t="shared" si="0"/>
        <v>-2</v>
      </c>
      <c r="J8" s="33">
        <f t="shared" si="0"/>
        <v>-1</v>
      </c>
      <c r="K8" s="93">
        <v>127</v>
      </c>
      <c r="L8" s="73">
        <v>235</v>
      </c>
      <c r="M8" s="22">
        <f t="shared" si="1"/>
        <v>-14</v>
      </c>
      <c r="N8" s="34">
        <f t="shared" si="1"/>
        <v>-26</v>
      </c>
      <c r="O8" s="69">
        <f t="shared" si="2"/>
        <v>-0.11063829787234042</v>
      </c>
      <c r="P8" s="35">
        <f t="shared" si="3"/>
        <v>0.16827697262479871</v>
      </c>
      <c r="Q8" s="10"/>
      <c r="R8">
        <v>1</v>
      </c>
      <c r="S8" s="97" t="e">
        <f>E5:F538</f>
        <v>#VALUE!</v>
      </c>
      <c r="T8" s="49">
        <f t="shared" si="4"/>
        <v>209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1.2882447665056361E-2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4</v>
      </c>
      <c r="L10" s="73">
        <v>4</v>
      </c>
      <c r="M10" s="22">
        <f t="shared" si="1"/>
        <v>-2</v>
      </c>
      <c r="N10" s="34">
        <f t="shared" si="1"/>
        <v>-2</v>
      </c>
      <c r="O10" s="69">
        <f t="shared" si="2"/>
        <v>-0.5</v>
      </c>
      <c r="P10" s="35">
        <f t="shared" si="3"/>
        <v>1.6103059581320451E-3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4</v>
      </c>
      <c r="L11" s="73">
        <v>4</v>
      </c>
      <c r="M11" s="22">
        <f t="shared" si="1"/>
        <v>-3</v>
      </c>
      <c r="N11" s="34">
        <f t="shared" si="1"/>
        <v>-2</v>
      </c>
      <c r="O11" s="69">
        <f t="shared" si="2"/>
        <v>-0.5</v>
      </c>
      <c r="P11" s="35">
        <f t="shared" si="3"/>
        <v>1.6103059581320451E-3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174</v>
      </c>
      <c r="F12" s="73">
        <v>219</v>
      </c>
      <c r="G12" s="93">
        <v>175</v>
      </c>
      <c r="H12" s="73">
        <v>220</v>
      </c>
      <c r="I12" s="22">
        <f t="shared" si="0"/>
        <v>-1</v>
      </c>
      <c r="J12" s="33">
        <f t="shared" si="0"/>
        <v>-1</v>
      </c>
      <c r="K12" s="93">
        <v>175</v>
      </c>
      <c r="L12" s="73">
        <v>231</v>
      </c>
      <c r="M12" s="22">
        <f t="shared" si="1"/>
        <v>-1</v>
      </c>
      <c r="N12" s="34">
        <f t="shared" si="1"/>
        <v>-12</v>
      </c>
      <c r="O12" s="69">
        <f t="shared" si="2"/>
        <v>-5.1948051948051951E-2</v>
      </c>
      <c r="P12" s="35">
        <f t="shared" si="3"/>
        <v>0.17632850241545894</v>
      </c>
      <c r="Q12" s="10"/>
      <c r="R12">
        <v>1</v>
      </c>
      <c r="S12" s="94">
        <f t="shared" si="5"/>
        <v>1</v>
      </c>
      <c r="T12" s="49">
        <f t="shared" si="4"/>
        <v>219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132</v>
      </c>
      <c r="F13" s="73">
        <v>132</v>
      </c>
      <c r="G13" s="93">
        <v>132</v>
      </c>
      <c r="H13" s="73">
        <v>132</v>
      </c>
      <c r="I13" s="22">
        <f t="shared" si="0"/>
        <v>0</v>
      </c>
      <c r="J13" s="33">
        <f t="shared" si="0"/>
        <v>0</v>
      </c>
      <c r="K13" s="93">
        <v>131</v>
      </c>
      <c r="L13" s="73">
        <v>134</v>
      </c>
      <c r="M13" s="22">
        <f t="shared" si="1"/>
        <v>1</v>
      </c>
      <c r="N13" s="34">
        <f t="shared" si="1"/>
        <v>-2</v>
      </c>
      <c r="O13" s="69">
        <f>IF(ISERROR(N13/L13),0,N13/L13)</f>
        <v>-1.4925373134328358E-2</v>
      </c>
      <c r="P13" s="35">
        <f t="shared" si="3"/>
        <v>0.10628019323671498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8.0515297906602254E-4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6</v>
      </c>
      <c r="H17" s="73">
        <v>6</v>
      </c>
      <c r="I17" s="22">
        <f t="shared" si="0"/>
        <v>-1</v>
      </c>
      <c r="J17" s="33">
        <f t="shared" si="0"/>
        <v>-1</v>
      </c>
      <c r="K17" s="93">
        <v>5</v>
      </c>
      <c r="L17" s="73">
        <v>5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4.0257648953301124E-3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40</v>
      </c>
      <c r="F18" s="73">
        <v>40</v>
      </c>
      <c r="G18" s="93">
        <v>39</v>
      </c>
      <c r="H18" s="73">
        <v>39</v>
      </c>
      <c r="I18" s="22">
        <f t="shared" si="0"/>
        <v>1</v>
      </c>
      <c r="J18" s="33">
        <f t="shared" si="0"/>
        <v>1</v>
      </c>
      <c r="K18" s="93">
        <v>31</v>
      </c>
      <c r="L18" s="73">
        <v>31</v>
      </c>
      <c r="M18" s="22">
        <f t="shared" si="1"/>
        <v>9</v>
      </c>
      <c r="N18" s="34">
        <f t="shared" si="1"/>
        <v>9</v>
      </c>
      <c r="O18" s="69">
        <f t="shared" si="6"/>
        <v>0.29032258064516131</v>
      </c>
      <c r="P18" s="35">
        <f t="shared" si="3"/>
        <v>3.2206119162640899E-2</v>
      </c>
      <c r="Q18" s="10"/>
      <c r="R18">
        <v>1</v>
      </c>
      <c r="S18" s="94">
        <f t="shared" si="5"/>
        <v>1</v>
      </c>
      <c r="T18" s="49">
        <f t="shared" si="4"/>
        <v>40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8.0515297906602254E-4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138</v>
      </c>
      <c r="G21" s="93">
        <v>126</v>
      </c>
      <c r="H21" s="73">
        <v>137</v>
      </c>
      <c r="I21" s="22">
        <f t="shared" si="0"/>
        <v>1</v>
      </c>
      <c r="J21" s="33">
        <f t="shared" si="0"/>
        <v>1</v>
      </c>
      <c r="K21" s="93">
        <v>115</v>
      </c>
      <c r="L21" s="73">
        <v>128</v>
      </c>
      <c r="M21" s="22">
        <f t="shared" ref="M21:N33" si="7">E21-K21</f>
        <v>12</v>
      </c>
      <c r="N21" s="34">
        <f t="shared" si="7"/>
        <v>10</v>
      </c>
      <c r="O21" s="69">
        <f t="shared" si="6"/>
        <v>7.8125E-2</v>
      </c>
      <c r="P21" s="35">
        <f t="shared" si="3"/>
        <v>0.1111111111111111</v>
      </c>
      <c r="Q21" s="10"/>
      <c r="R21">
        <v>1</v>
      </c>
      <c r="S21" s="94">
        <f t="shared" si="5"/>
        <v>1</v>
      </c>
      <c r="T21" s="49">
        <f t="shared" si="4"/>
        <v>138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4.830917874396135E-3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5</v>
      </c>
      <c r="F23" s="73">
        <v>9</v>
      </c>
      <c r="G23" s="93">
        <v>6</v>
      </c>
      <c r="H23" s="73">
        <v>10</v>
      </c>
      <c r="I23" s="37">
        <f t="shared" si="0"/>
        <v>-1</v>
      </c>
      <c r="J23" s="33">
        <f t="shared" si="0"/>
        <v>-1</v>
      </c>
      <c r="K23" s="93">
        <v>2</v>
      </c>
      <c r="L23" s="73">
        <v>5</v>
      </c>
      <c r="M23" s="37">
        <f t="shared" si="7"/>
        <v>3</v>
      </c>
      <c r="N23" s="38">
        <f t="shared" si="7"/>
        <v>4</v>
      </c>
      <c r="O23" s="70">
        <f t="shared" si="6"/>
        <v>0.8</v>
      </c>
      <c r="P23" s="39">
        <f t="shared" si="3"/>
        <v>7.246376811594203E-3</v>
      </c>
      <c r="Q23" s="10"/>
      <c r="R23">
        <v>1</v>
      </c>
      <c r="S23" s="94">
        <f t="shared" si="5"/>
        <v>1</v>
      </c>
      <c r="T23" s="49">
        <f t="shared" si="4"/>
        <v>9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11</v>
      </c>
      <c r="F26" s="73">
        <v>16</v>
      </c>
      <c r="G26" s="93">
        <v>11</v>
      </c>
      <c r="H26" s="73">
        <v>15</v>
      </c>
      <c r="I26" s="22">
        <f t="shared" si="0"/>
        <v>0</v>
      </c>
      <c r="J26" s="33">
        <f t="shared" si="0"/>
        <v>1</v>
      </c>
      <c r="K26" s="93">
        <v>11</v>
      </c>
      <c r="L26" s="73">
        <v>15</v>
      </c>
      <c r="M26" s="22">
        <f t="shared" si="7"/>
        <v>0</v>
      </c>
      <c r="N26" s="34">
        <f t="shared" si="7"/>
        <v>1</v>
      </c>
      <c r="O26" s="69">
        <f t="shared" si="6"/>
        <v>6.6666666666666666E-2</v>
      </c>
      <c r="P26" s="35">
        <f t="shared" si="3"/>
        <v>1.2882447665056361E-2</v>
      </c>
      <c r="Q26" s="10"/>
      <c r="R26">
        <v>1</v>
      </c>
      <c r="S26" s="94">
        <f t="shared" si="5"/>
        <v>1</v>
      </c>
      <c r="T26" s="49">
        <f t="shared" si="4"/>
        <v>16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4.0257648953301124E-3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3</v>
      </c>
      <c r="F28" s="73">
        <v>3</v>
      </c>
      <c r="G28" s="93">
        <v>2</v>
      </c>
      <c r="H28" s="73">
        <v>2</v>
      </c>
      <c r="I28" s="22">
        <f t="shared" si="0"/>
        <v>1</v>
      </c>
      <c r="J28" s="33">
        <f t="shared" si="0"/>
        <v>1</v>
      </c>
      <c r="K28" s="93">
        <v>3</v>
      </c>
      <c r="L28" s="73">
        <v>3</v>
      </c>
      <c r="M28" s="22">
        <f t="shared" si="7"/>
        <v>0</v>
      </c>
      <c r="N28" s="34">
        <f t="shared" si="7"/>
        <v>0</v>
      </c>
      <c r="O28" s="69">
        <f t="shared" si="6"/>
        <v>0</v>
      </c>
      <c r="P28" s="35">
        <f t="shared" si="3"/>
        <v>2.4154589371980675E-3</v>
      </c>
      <c r="Q28" s="10"/>
      <c r="R28">
        <v>1</v>
      </c>
      <c r="S28" s="97">
        <f t="shared" si="5"/>
        <v>5</v>
      </c>
      <c r="T28" s="49">
        <f t="shared" si="4"/>
        <v>3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239</v>
      </c>
      <c r="F29" s="73">
        <v>278</v>
      </c>
      <c r="G29" s="93">
        <v>232</v>
      </c>
      <c r="H29" s="73">
        <v>271</v>
      </c>
      <c r="I29" s="22">
        <f t="shared" si="0"/>
        <v>7</v>
      </c>
      <c r="J29" s="33">
        <f t="shared" si="0"/>
        <v>7</v>
      </c>
      <c r="K29" s="93">
        <v>237</v>
      </c>
      <c r="L29" s="73">
        <v>276</v>
      </c>
      <c r="M29" s="22">
        <f t="shared" si="7"/>
        <v>2</v>
      </c>
      <c r="N29" s="34">
        <f t="shared" si="7"/>
        <v>2</v>
      </c>
      <c r="O29" s="69">
        <f t="shared" si="6"/>
        <v>7.246376811594203E-3</v>
      </c>
      <c r="P29" s="35">
        <f t="shared" si="3"/>
        <v>0.22383252818035426</v>
      </c>
      <c r="Q29" s="10"/>
      <c r="R29">
        <v>1</v>
      </c>
      <c r="S29" s="94">
        <f t="shared" si="5"/>
        <v>1</v>
      </c>
      <c r="T29" s="49">
        <f t="shared" si="4"/>
        <v>278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2</v>
      </c>
      <c r="L33" s="73">
        <v>2</v>
      </c>
      <c r="M33" s="22">
        <f t="shared" si="7"/>
        <v>-1</v>
      </c>
      <c r="N33" s="34">
        <f t="shared" si="7"/>
        <v>-1</v>
      </c>
      <c r="O33" s="69">
        <f t="shared" si="6"/>
        <v>-0.5</v>
      </c>
      <c r="P33" s="35">
        <f t="shared" si="3"/>
        <v>8.0515297906602254E-4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46</v>
      </c>
      <c r="F35" s="73">
        <v>46</v>
      </c>
      <c r="G35" s="93">
        <v>47</v>
      </c>
      <c r="H35" s="73">
        <v>47</v>
      </c>
      <c r="I35" s="22">
        <f t="shared" si="0"/>
        <v>-1</v>
      </c>
      <c r="J35" s="33">
        <f t="shared" si="0"/>
        <v>-1</v>
      </c>
      <c r="K35" s="93">
        <v>20</v>
      </c>
      <c r="L35" s="73">
        <v>20</v>
      </c>
      <c r="M35" s="22">
        <f t="shared" ref="M35:N54" si="8">E35-K35</f>
        <v>26</v>
      </c>
      <c r="N35" s="34">
        <f t="shared" si="8"/>
        <v>26</v>
      </c>
      <c r="O35" s="69">
        <f t="shared" si="6"/>
        <v>1.3</v>
      </c>
      <c r="P35" s="35">
        <f t="shared" si="3"/>
        <v>3.7037037037037035E-2</v>
      </c>
      <c r="Q35" s="10"/>
      <c r="R35">
        <v>1</v>
      </c>
      <c r="S35" s="94">
        <f t="shared" si="5"/>
        <v>1</v>
      </c>
      <c r="T35" s="49">
        <f t="shared" si="4"/>
        <v>46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-1</v>
      </c>
      <c r="N36" s="34">
        <f t="shared" si="8"/>
        <v>-1</v>
      </c>
      <c r="O36" s="69">
        <f t="shared" si="6"/>
        <v>-0.25</v>
      </c>
      <c r="P36" s="35">
        <f t="shared" si="3"/>
        <v>2.4154589371980675E-3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10</v>
      </c>
      <c r="F37" s="73">
        <v>11</v>
      </c>
      <c r="G37" s="93">
        <v>11</v>
      </c>
      <c r="H37" s="73">
        <v>12</v>
      </c>
      <c r="I37" s="22">
        <f t="shared" ref="I37:J54" si="9">E37-G37</f>
        <v>-1</v>
      </c>
      <c r="J37" s="36">
        <f t="shared" si="9"/>
        <v>-1</v>
      </c>
      <c r="K37" s="93">
        <v>15</v>
      </c>
      <c r="L37" s="73">
        <v>15</v>
      </c>
      <c r="M37" s="22">
        <f t="shared" si="8"/>
        <v>-5</v>
      </c>
      <c r="N37" s="34">
        <f t="shared" si="8"/>
        <v>-4</v>
      </c>
      <c r="O37" s="69">
        <f t="shared" si="6"/>
        <v>-0.26666666666666666</v>
      </c>
      <c r="P37" s="35">
        <f t="shared" si="3"/>
        <v>8.8566827697262474E-3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8.0515297906602254E-4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78</v>
      </c>
      <c r="F41" s="72">
        <v>84</v>
      </c>
      <c r="G41" s="93">
        <v>80</v>
      </c>
      <c r="H41" s="72">
        <v>86</v>
      </c>
      <c r="I41" s="22">
        <f t="shared" si="9"/>
        <v>-2</v>
      </c>
      <c r="J41" s="36">
        <f t="shared" si="9"/>
        <v>-2</v>
      </c>
      <c r="K41" s="93">
        <v>50</v>
      </c>
      <c r="L41" s="72">
        <v>56</v>
      </c>
      <c r="M41" s="22">
        <f t="shared" si="8"/>
        <v>28</v>
      </c>
      <c r="N41" s="34">
        <f t="shared" si="8"/>
        <v>28</v>
      </c>
      <c r="O41" s="69">
        <f t="shared" si="6"/>
        <v>0.5</v>
      </c>
      <c r="P41" s="35">
        <f t="shared" si="3"/>
        <v>6.7632850241545889E-2</v>
      </c>
      <c r="Q41" s="10"/>
      <c r="R41">
        <v>1</v>
      </c>
      <c r="S41" s="94">
        <f t="shared" si="5"/>
        <v>1</v>
      </c>
      <c r="T41" s="49">
        <f t="shared" si="4"/>
        <v>84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8.0515297906602254E-4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2</v>
      </c>
      <c r="H47" s="72">
        <v>2</v>
      </c>
      <c r="I47" s="22">
        <f t="shared" si="9"/>
        <v>-1</v>
      </c>
      <c r="J47" s="33">
        <f t="shared" si="9"/>
        <v>-1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8.0515297906602254E-4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>
        <v>1</v>
      </c>
      <c r="L49" s="72">
        <v>1</v>
      </c>
      <c r="M49" s="22">
        <f t="shared" si="8"/>
        <v>0</v>
      </c>
      <c r="N49" s="34">
        <f t="shared" si="8"/>
        <v>0</v>
      </c>
      <c r="O49" s="69">
        <f t="shared" si="6"/>
        <v>0</v>
      </c>
      <c r="P49" s="35">
        <f t="shared" si="3"/>
        <v>8.0515297906602254E-4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3</v>
      </c>
      <c r="L53" s="72">
        <v>3</v>
      </c>
      <c r="M53" s="21">
        <f t="shared" si="8"/>
        <v>2</v>
      </c>
      <c r="N53" s="34">
        <f t="shared" si="8"/>
        <v>2</v>
      </c>
      <c r="O53" s="69">
        <f t="shared" si="6"/>
        <v>0.66666666666666663</v>
      </c>
      <c r="P53" s="35">
        <f t="shared" si="3"/>
        <v>4.0257648953301124E-3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1020</v>
      </c>
      <c r="F54" s="75">
        <f>SUM(F5:F53)</f>
        <v>1242</v>
      </c>
      <c r="G54" s="43">
        <f>SUM(G5:G53)</f>
        <v>1020</v>
      </c>
      <c r="H54" s="75">
        <f>SUM(H5:H53)</f>
        <v>1240</v>
      </c>
      <c r="I54" s="44">
        <f t="shared" si="9"/>
        <v>0</v>
      </c>
      <c r="J54" s="141">
        <f t="shared" si="9"/>
        <v>2</v>
      </c>
      <c r="K54" s="43">
        <f>SUM(K5:K53)</f>
        <v>963</v>
      </c>
      <c r="L54" s="75">
        <f>SUM(L5:L53)</f>
        <v>1208</v>
      </c>
      <c r="M54" s="44">
        <f t="shared" si="8"/>
        <v>57</v>
      </c>
      <c r="N54" s="45">
        <f t="shared" si="8"/>
        <v>34</v>
      </c>
      <c r="O54" s="71">
        <f t="shared" si="6"/>
        <v>2.8145695364238412E-2</v>
      </c>
      <c r="P54" s="46">
        <f t="shared" si="3"/>
        <v>1</v>
      </c>
      <c r="Q54" s="14"/>
      <c r="R54" s="15">
        <f>SUM(R5:R53)</f>
        <v>33</v>
      </c>
      <c r="T54" s="88">
        <f t="shared" si="4"/>
        <v>1242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3843-CA42-4D90-AB93-9D860955AEBA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90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43647</v>
      </c>
      <c r="F3" s="388"/>
      <c r="G3" s="387">
        <v>43617</v>
      </c>
      <c r="H3" s="388"/>
      <c r="I3" s="345" t="s">
        <v>3</v>
      </c>
      <c r="J3" s="346"/>
      <c r="K3" s="387">
        <v>43282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1.6129032258064516E-3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988</v>
      </c>
      <c r="X5" s="83">
        <v>6</v>
      </c>
      <c r="Y5" s="83">
        <f>SUM(T7+T14+T15+T30+T32+T33+T36+T42+T44+T45+T47+T50+T51)</f>
        <v>10</v>
      </c>
      <c r="Z5" s="82">
        <v>2</v>
      </c>
      <c r="AA5" s="82">
        <v>2</v>
      </c>
      <c r="AB5" s="83">
        <v>3</v>
      </c>
      <c r="AC5" s="83">
        <f>SUM(T10+T20+T37+T43)</f>
        <v>14</v>
      </c>
      <c r="AD5" s="82">
        <v>6</v>
      </c>
      <c r="AE5" s="84">
        <f>SUM(T5+T8+T27+T28+T38+T39+T46)</f>
        <v>220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1241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1.6129032258064516E-3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0.79613215149073324</v>
      </c>
      <c r="X6" s="60">
        <f>X5/AH5</f>
        <v>0.18181818181818182</v>
      </c>
      <c r="Y6" s="60">
        <f>Y5/AI5</f>
        <v>8.0580177276390001E-3</v>
      </c>
      <c r="Z6" s="59">
        <f>Z5/AH5</f>
        <v>6.0606060606060608E-2</v>
      </c>
      <c r="AA6" s="59">
        <f>AA5/AI5</f>
        <v>1.6116035455278001E-3</v>
      </c>
      <c r="AB6" s="60">
        <f>AB5/AH5</f>
        <v>9.0909090909090912E-2</v>
      </c>
      <c r="AC6" s="60">
        <f>AC5/AI5</f>
        <v>1.1281224818694601E-2</v>
      </c>
      <c r="AD6" s="59">
        <f>AD5/AH5</f>
        <v>0.18181818181818182</v>
      </c>
      <c r="AE6" s="59">
        <f>AE5/AI5</f>
        <v>0.177276390008058</v>
      </c>
      <c r="AF6" s="60">
        <f>AF5/AH5</f>
        <v>6.0606060606060608E-2</v>
      </c>
      <c r="AG6" s="60">
        <f>AG5/AI5</f>
        <v>1.6116035455278001E-3</v>
      </c>
      <c r="AH6" s="61">
        <f>V6+X6+Z6+AB6+AD6+AF6</f>
        <v>1</v>
      </c>
      <c r="AI6" s="62">
        <f>W6+Y6+AA6+AC6+AE6+AG6+0.001</f>
        <v>0.99697099113618048</v>
      </c>
      <c r="AJ6" s="63">
        <f>AJ5/AI5</f>
        <v>0.41015310233682511</v>
      </c>
      <c r="AK6" s="64">
        <f>AK5/AI5</f>
        <v>0.49798549556809024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1.6129032258064516E-3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115</v>
      </c>
      <c r="F8" s="73">
        <v>210</v>
      </c>
      <c r="G8" s="93">
        <v>118</v>
      </c>
      <c r="H8" s="73">
        <v>215</v>
      </c>
      <c r="I8" s="22">
        <f t="shared" si="0"/>
        <v>-3</v>
      </c>
      <c r="J8" s="33">
        <f t="shared" si="0"/>
        <v>-5</v>
      </c>
      <c r="K8" s="93">
        <v>125</v>
      </c>
      <c r="L8" s="73">
        <v>233</v>
      </c>
      <c r="M8" s="22">
        <f t="shared" si="1"/>
        <v>-10</v>
      </c>
      <c r="N8" s="34">
        <f t="shared" si="1"/>
        <v>-23</v>
      </c>
      <c r="O8" s="69">
        <f t="shared" si="2"/>
        <v>-9.8712446351931327E-2</v>
      </c>
      <c r="P8" s="35">
        <f t="shared" si="3"/>
        <v>0.16935483870967741</v>
      </c>
      <c r="Q8" s="10"/>
      <c r="R8">
        <v>1</v>
      </c>
      <c r="S8" s="97" t="e">
        <f>E5:F538</f>
        <v>#VALUE!</v>
      </c>
      <c r="T8" s="49">
        <f t="shared" si="4"/>
        <v>210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1.2903225806451613E-2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3</v>
      </c>
      <c r="L10" s="73">
        <v>3</v>
      </c>
      <c r="M10" s="22">
        <f t="shared" si="1"/>
        <v>-1</v>
      </c>
      <c r="N10" s="34">
        <f t="shared" si="1"/>
        <v>-1</v>
      </c>
      <c r="O10" s="69">
        <f t="shared" si="2"/>
        <v>-0.33333333333333331</v>
      </c>
      <c r="P10" s="35">
        <f t="shared" si="3"/>
        <v>1.6129032258064516E-3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4</v>
      </c>
      <c r="L11" s="73">
        <v>4</v>
      </c>
      <c r="M11" s="22">
        <f t="shared" si="1"/>
        <v>-3</v>
      </c>
      <c r="N11" s="34">
        <f t="shared" si="1"/>
        <v>-2</v>
      </c>
      <c r="O11" s="69">
        <f t="shared" si="2"/>
        <v>-0.5</v>
      </c>
      <c r="P11" s="35">
        <f t="shared" si="3"/>
        <v>1.6129032258064516E-3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175</v>
      </c>
      <c r="F12" s="73">
        <v>220</v>
      </c>
      <c r="G12" s="93">
        <v>179</v>
      </c>
      <c r="H12" s="73">
        <v>225</v>
      </c>
      <c r="I12" s="22">
        <f t="shared" si="0"/>
        <v>-4</v>
      </c>
      <c r="J12" s="33">
        <f t="shared" si="0"/>
        <v>-5</v>
      </c>
      <c r="K12" s="93">
        <v>181</v>
      </c>
      <c r="L12" s="73">
        <v>239</v>
      </c>
      <c r="M12" s="22">
        <f t="shared" si="1"/>
        <v>-6</v>
      </c>
      <c r="N12" s="34">
        <f t="shared" si="1"/>
        <v>-19</v>
      </c>
      <c r="O12" s="69">
        <f t="shared" si="2"/>
        <v>-7.9497907949790794E-2</v>
      </c>
      <c r="P12" s="35">
        <f t="shared" si="3"/>
        <v>0.17741935483870969</v>
      </c>
      <c r="Q12" s="10"/>
      <c r="R12">
        <v>1</v>
      </c>
      <c r="S12" s="94">
        <f t="shared" si="5"/>
        <v>1</v>
      </c>
      <c r="T12" s="49">
        <f t="shared" si="4"/>
        <v>220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132</v>
      </c>
      <c r="F13" s="73">
        <v>132</v>
      </c>
      <c r="G13" s="93">
        <v>132</v>
      </c>
      <c r="H13" s="73">
        <v>132</v>
      </c>
      <c r="I13" s="22">
        <f t="shared" si="0"/>
        <v>0</v>
      </c>
      <c r="J13" s="33">
        <f t="shared" si="0"/>
        <v>0</v>
      </c>
      <c r="K13" s="93">
        <v>131</v>
      </c>
      <c r="L13" s="73">
        <v>133</v>
      </c>
      <c r="M13" s="22">
        <f t="shared" si="1"/>
        <v>1</v>
      </c>
      <c r="N13" s="34">
        <f t="shared" si="1"/>
        <v>-1</v>
      </c>
      <c r="O13" s="69">
        <f>IF(ISERROR(N13/L13),0,N13/L13)</f>
        <v>-7.5187969924812026E-3</v>
      </c>
      <c r="P13" s="35">
        <f t="shared" si="3"/>
        <v>0.1064516129032258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8.0645161290322581E-4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6</v>
      </c>
      <c r="G17" s="93">
        <v>6</v>
      </c>
      <c r="H17" s="73">
        <v>6</v>
      </c>
      <c r="I17" s="22">
        <f t="shared" si="0"/>
        <v>0</v>
      </c>
      <c r="J17" s="33">
        <f t="shared" si="0"/>
        <v>0</v>
      </c>
      <c r="K17" s="93">
        <v>6</v>
      </c>
      <c r="L17" s="73">
        <v>6</v>
      </c>
      <c r="M17" s="22">
        <f t="shared" si="1"/>
        <v>0</v>
      </c>
      <c r="N17" s="34">
        <f t="shared" si="1"/>
        <v>0</v>
      </c>
      <c r="O17" s="69">
        <f t="shared" si="6"/>
        <v>0</v>
      </c>
      <c r="P17" s="35">
        <f t="shared" si="3"/>
        <v>4.8387096774193551E-3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39</v>
      </c>
      <c r="F18" s="73">
        <v>39</v>
      </c>
      <c r="G18" s="93">
        <v>39</v>
      </c>
      <c r="H18" s="73">
        <v>39</v>
      </c>
      <c r="I18" s="22">
        <f t="shared" si="0"/>
        <v>0</v>
      </c>
      <c r="J18" s="33">
        <f t="shared" si="0"/>
        <v>0</v>
      </c>
      <c r="K18" s="93">
        <v>32</v>
      </c>
      <c r="L18" s="73">
        <v>32</v>
      </c>
      <c r="M18" s="22">
        <f t="shared" si="1"/>
        <v>7</v>
      </c>
      <c r="N18" s="34">
        <f t="shared" si="1"/>
        <v>7</v>
      </c>
      <c r="O18" s="69">
        <f t="shared" si="6"/>
        <v>0.21875</v>
      </c>
      <c r="P18" s="35">
        <f t="shared" si="3"/>
        <v>3.1451612903225803E-2</v>
      </c>
      <c r="Q18" s="10"/>
      <c r="R18">
        <v>1</v>
      </c>
      <c r="S18" s="94">
        <f t="shared" si="5"/>
        <v>1</v>
      </c>
      <c r="T18" s="49">
        <f t="shared" si="4"/>
        <v>39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8.0645161290322581E-4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126</v>
      </c>
      <c r="F21" s="73">
        <v>137</v>
      </c>
      <c r="G21" s="93">
        <v>129</v>
      </c>
      <c r="H21" s="73">
        <v>140</v>
      </c>
      <c r="I21" s="22">
        <f t="shared" si="0"/>
        <v>-3</v>
      </c>
      <c r="J21" s="33">
        <f t="shared" si="0"/>
        <v>-3</v>
      </c>
      <c r="K21" s="93">
        <v>116</v>
      </c>
      <c r="L21" s="73">
        <v>129</v>
      </c>
      <c r="M21" s="22">
        <f t="shared" ref="M21:N33" si="7">E21-K21</f>
        <v>10</v>
      </c>
      <c r="N21" s="34">
        <f t="shared" si="7"/>
        <v>8</v>
      </c>
      <c r="O21" s="69">
        <f t="shared" si="6"/>
        <v>6.2015503875968991E-2</v>
      </c>
      <c r="P21" s="35">
        <f t="shared" si="3"/>
        <v>0.11048387096774194</v>
      </c>
      <c r="Q21" s="10"/>
      <c r="R21">
        <v>1</v>
      </c>
      <c r="S21" s="94">
        <f t="shared" si="5"/>
        <v>1</v>
      </c>
      <c r="T21" s="49">
        <f t="shared" si="4"/>
        <v>137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4.8387096774193551E-3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6</v>
      </c>
      <c r="F23" s="73">
        <v>10</v>
      </c>
      <c r="G23" s="93">
        <v>6</v>
      </c>
      <c r="H23" s="73">
        <v>10</v>
      </c>
      <c r="I23" s="37">
        <f t="shared" si="0"/>
        <v>0</v>
      </c>
      <c r="J23" s="33">
        <f t="shared" si="0"/>
        <v>0</v>
      </c>
      <c r="K23" s="93">
        <v>2</v>
      </c>
      <c r="L23" s="73">
        <v>5</v>
      </c>
      <c r="M23" s="37">
        <f t="shared" si="7"/>
        <v>4</v>
      </c>
      <c r="N23" s="38">
        <f t="shared" si="7"/>
        <v>5</v>
      </c>
      <c r="O23" s="70">
        <f t="shared" si="6"/>
        <v>1</v>
      </c>
      <c r="P23" s="39">
        <f t="shared" si="3"/>
        <v>8.0645161290322578E-3</v>
      </c>
      <c r="Q23" s="10"/>
      <c r="R23">
        <v>1</v>
      </c>
      <c r="S23" s="94">
        <f t="shared" si="5"/>
        <v>1</v>
      </c>
      <c r="T23" s="49">
        <f t="shared" si="4"/>
        <v>10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11</v>
      </c>
      <c r="F26" s="73">
        <v>15</v>
      </c>
      <c r="G26" s="93">
        <v>11</v>
      </c>
      <c r="H26" s="73">
        <v>15</v>
      </c>
      <c r="I26" s="22">
        <f t="shared" si="0"/>
        <v>0</v>
      </c>
      <c r="J26" s="33">
        <f t="shared" si="0"/>
        <v>0</v>
      </c>
      <c r="K26" s="93">
        <v>11</v>
      </c>
      <c r="L26" s="73">
        <v>15</v>
      </c>
      <c r="M26" s="22">
        <f t="shared" si="7"/>
        <v>0</v>
      </c>
      <c r="N26" s="34">
        <f t="shared" si="7"/>
        <v>0</v>
      </c>
      <c r="O26" s="69">
        <f t="shared" si="6"/>
        <v>0</v>
      </c>
      <c r="P26" s="35">
        <f t="shared" si="3"/>
        <v>1.2096774193548387E-2</v>
      </c>
      <c r="Q26" s="10"/>
      <c r="R26">
        <v>1</v>
      </c>
      <c r="S26" s="94">
        <f t="shared" si="5"/>
        <v>1</v>
      </c>
      <c r="T26" s="49">
        <f t="shared" si="4"/>
        <v>15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4.0322580645161289E-3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-1</v>
      </c>
      <c r="N28" s="34">
        <f t="shared" si="7"/>
        <v>-1</v>
      </c>
      <c r="O28" s="69">
        <f t="shared" si="6"/>
        <v>-0.33333333333333331</v>
      </c>
      <c r="P28" s="35">
        <f t="shared" si="3"/>
        <v>1.6129032258064516E-3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232</v>
      </c>
      <c r="F29" s="73">
        <v>271</v>
      </c>
      <c r="G29" s="93">
        <v>232</v>
      </c>
      <c r="H29" s="73">
        <v>271</v>
      </c>
      <c r="I29" s="22">
        <f t="shared" si="0"/>
        <v>0</v>
      </c>
      <c r="J29" s="33">
        <f t="shared" si="0"/>
        <v>0</v>
      </c>
      <c r="K29" s="93">
        <v>229</v>
      </c>
      <c r="L29" s="73">
        <v>267</v>
      </c>
      <c r="M29" s="22">
        <f t="shared" si="7"/>
        <v>3</v>
      </c>
      <c r="N29" s="34">
        <f t="shared" si="7"/>
        <v>4</v>
      </c>
      <c r="O29" s="69">
        <f t="shared" si="6"/>
        <v>1.4981273408239701E-2</v>
      </c>
      <c r="P29" s="35">
        <f t="shared" si="3"/>
        <v>0.21854838709677418</v>
      </c>
      <c r="Q29" s="10"/>
      <c r="R29">
        <v>1</v>
      </c>
      <c r="S29" s="94">
        <f t="shared" si="5"/>
        <v>1</v>
      </c>
      <c r="T29" s="49">
        <f t="shared" si="4"/>
        <v>271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2</v>
      </c>
      <c r="L33" s="73">
        <v>2</v>
      </c>
      <c r="M33" s="22">
        <f t="shared" si="7"/>
        <v>-1</v>
      </c>
      <c r="N33" s="34">
        <f t="shared" si="7"/>
        <v>-1</v>
      </c>
      <c r="O33" s="69">
        <f t="shared" si="6"/>
        <v>-0.5</v>
      </c>
      <c r="P33" s="35">
        <f t="shared" si="3"/>
        <v>8.0645161290322581E-4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47</v>
      </c>
      <c r="F35" s="73">
        <v>47</v>
      </c>
      <c r="G35" s="93">
        <v>48</v>
      </c>
      <c r="H35" s="73">
        <v>48</v>
      </c>
      <c r="I35" s="22">
        <f t="shared" si="0"/>
        <v>-1</v>
      </c>
      <c r="J35" s="33">
        <f t="shared" si="0"/>
        <v>-1</v>
      </c>
      <c r="K35" s="93">
        <v>19</v>
      </c>
      <c r="L35" s="73">
        <v>19</v>
      </c>
      <c r="M35" s="22">
        <f t="shared" ref="M35:N54" si="8">E35-K35</f>
        <v>28</v>
      </c>
      <c r="N35" s="34">
        <f t="shared" si="8"/>
        <v>28</v>
      </c>
      <c r="O35" s="69">
        <f t="shared" si="6"/>
        <v>1.4736842105263157</v>
      </c>
      <c r="P35" s="35">
        <f t="shared" si="3"/>
        <v>3.7903225806451613E-2</v>
      </c>
      <c r="Q35" s="10"/>
      <c r="R35">
        <v>1</v>
      </c>
      <c r="S35" s="94">
        <f t="shared" si="5"/>
        <v>1</v>
      </c>
      <c r="T35" s="49">
        <f t="shared" si="4"/>
        <v>47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-1</v>
      </c>
      <c r="N36" s="34">
        <f t="shared" si="8"/>
        <v>-1</v>
      </c>
      <c r="O36" s="69">
        <f t="shared" si="6"/>
        <v>-0.25</v>
      </c>
      <c r="P36" s="35">
        <f t="shared" si="3"/>
        <v>2.4193548387096775E-3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12</v>
      </c>
      <c r="G37" s="93">
        <v>11</v>
      </c>
      <c r="H37" s="73">
        <v>11</v>
      </c>
      <c r="I37" s="22">
        <f t="shared" ref="I37:J54" si="9">E37-G37</f>
        <v>0</v>
      </c>
      <c r="J37" s="36">
        <f t="shared" si="9"/>
        <v>1</v>
      </c>
      <c r="K37" s="93">
        <v>16</v>
      </c>
      <c r="L37" s="73">
        <v>16</v>
      </c>
      <c r="M37" s="22">
        <f t="shared" si="8"/>
        <v>-5</v>
      </c>
      <c r="N37" s="34">
        <f t="shared" si="8"/>
        <v>-4</v>
      </c>
      <c r="O37" s="69">
        <f t="shared" si="6"/>
        <v>-0.25</v>
      </c>
      <c r="P37" s="35">
        <f t="shared" si="3"/>
        <v>9.6774193548387101E-3</v>
      </c>
      <c r="Q37" s="10"/>
      <c r="R37" s="98">
        <v>1</v>
      </c>
      <c r="S37" s="96">
        <f t="shared" si="5"/>
        <v>4</v>
      </c>
      <c r="T37" s="49">
        <f t="shared" si="4"/>
        <v>12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8.0645161290322581E-4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80</v>
      </c>
      <c r="F41" s="72">
        <v>86</v>
      </c>
      <c r="G41" s="93">
        <v>77</v>
      </c>
      <c r="H41" s="72">
        <v>83</v>
      </c>
      <c r="I41" s="22">
        <f t="shared" si="9"/>
        <v>3</v>
      </c>
      <c r="J41" s="36">
        <f t="shared" si="9"/>
        <v>3</v>
      </c>
      <c r="K41" s="93">
        <v>46</v>
      </c>
      <c r="L41" s="72">
        <v>49</v>
      </c>
      <c r="M41" s="22">
        <f t="shared" si="8"/>
        <v>34</v>
      </c>
      <c r="N41" s="34">
        <f t="shared" si="8"/>
        <v>37</v>
      </c>
      <c r="O41" s="69">
        <f t="shared" si="6"/>
        <v>0.75510204081632648</v>
      </c>
      <c r="P41" s="35">
        <f t="shared" si="3"/>
        <v>6.9354838709677416E-2</v>
      </c>
      <c r="Q41" s="10"/>
      <c r="R41">
        <v>1</v>
      </c>
      <c r="S41" s="94">
        <f t="shared" si="5"/>
        <v>1</v>
      </c>
      <c r="T41" s="49">
        <f t="shared" si="4"/>
        <v>86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8.0645161290322581E-4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2</v>
      </c>
      <c r="F47" s="72">
        <v>2</v>
      </c>
      <c r="G47" s="93">
        <v>1</v>
      </c>
      <c r="H47" s="72">
        <v>1</v>
      </c>
      <c r="I47" s="22">
        <f t="shared" si="9"/>
        <v>1</v>
      </c>
      <c r="J47" s="33">
        <f t="shared" si="9"/>
        <v>1</v>
      </c>
      <c r="K47" s="93">
        <v>1</v>
      </c>
      <c r="L47" s="72">
        <v>1</v>
      </c>
      <c r="M47" s="22">
        <f t="shared" si="8"/>
        <v>1</v>
      </c>
      <c r="N47" s="34">
        <f t="shared" si="8"/>
        <v>1</v>
      </c>
      <c r="O47" s="69">
        <f t="shared" si="6"/>
        <v>1</v>
      </c>
      <c r="P47" s="35">
        <f t="shared" si="3"/>
        <v>1.6129032258064516E-3</v>
      </c>
      <c r="Q47" s="10"/>
      <c r="R47">
        <v>1</v>
      </c>
      <c r="S47" s="99">
        <f t="shared" si="5"/>
        <v>2</v>
      </c>
      <c r="T47" s="49">
        <f t="shared" si="4"/>
        <v>2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8.0645161290322581E-4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3</v>
      </c>
      <c r="L53" s="72">
        <v>4</v>
      </c>
      <c r="M53" s="21">
        <f t="shared" si="8"/>
        <v>2</v>
      </c>
      <c r="N53" s="34">
        <f t="shared" si="8"/>
        <v>1</v>
      </c>
      <c r="O53" s="69">
        <f t="shared" si="6"/>
        <v>0.25</v>
      </c>
      <c r="P53" s="35">
        <f t="shared" si="3"/>
        <v>4.0322580645161289E-3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1020</v>
      </c>
      <c r="F54" s="75">
        <f>SUM(F5:F53)</f>
        <v>1240</v>
      </c>
      <c r="G54" s="43">
        <f>SUM(G5:G53)</f>
        <v>1027</v>
      </c>
      <c r="H54" s="75">
        <f>SUM(H5:H53)</f>
        <v>1249</v>
      </c>
      <c r="I54" s="44">
        <f t="shared" si="9"/>
        <v>-7</v>
      </c>
      <c r="J54" s="141">
        <f t="shared" si="9"/>
        <v>-9</v>
      </c>
      <c r="K54" s="43">
        <f>SUM(K5:K53)</f>
        <v>956</v>
      </c>
      <c r="L54" s="75">
        <f>SUM(L5:L53)</f>
        <v>1199</v>
      </c>
      <c r="M54" s="44">
        <f t="shared" si="8"/>
        <v>64</v>
      </c>
      <c r="N54" s="45">
        <f t="shared" si="8"/>
        <v>41</v>
      </c>
      <c r="O54" s="71">
        <f t="shared" si="6"/>
        <v>3.4195162635529609E-2</v>
      </c>
      <c r="P54" s="46">
        <f t="shared" si="3"/>
        <v>1</v>
      </c>
      <c r="Q54" s="14"/>
      <c r="R54" s="15">
        <f>SUM(R5:R53)</f>
        <v>33</v>
      </c>
      <c r="T54" s="88">
        <f t="shared" si="4"/>
        <v>1240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38C48-4336-4320-A8AB-9F3C4537EFDE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89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43617</v>
      </c>
      <c r="F3" s="388"/>
      <c r="G3" s="387">
        <v>43586</v>
      </c>
      <c r="H3" s="388"/>
      <c r="I3" s="345" t="s">
        <v>3</v>
      </c>
      <c r="J3" s="346"/>
      <c r="K3" s="387">
        <v>43252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1.6012810248198558E-3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994</v>
      </c>
      <c r="X5" s="83">
        <v>6</v>
      </c>
      <c r="Y5" s="83">
        <f>SUM(T7+T14+T15+T30+T32+T33+T36+T42+T44+T45+T47+T50+T51)</f>
        <v>9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225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1250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2</v>
      </c>
      <c r="H6" s="74">
        <v>2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1.6012810248198558E-3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0.79520000000000002</v>
      </c>
      <c r="X6" s="60">
        <f>X5/AH5</f>
        <v>0.18181818181818182</v>
      </c>
      <c r="Y6" s="60">
        <f>Y5/AI5</f>
        <v>7.1999999999999998E-3</v>
      </c>
      <c r="Z6" s="59">
        <f>Z5/AH5</f>
        <v>6.0606060606060608E-2</v>
      </c>
      <c r="AA6" s="59">
        <f>AA5/AI5</f>
        <v>1.6000000000000001E-3</v>
      </c>
      <c r="AB6" s="60">
        <f>AB5/AH5</f>
        <v>9.0909090909090912E-2</v>
      </c>
      <c r="AC6" s="60">
        <f>AC5/AI5</f>
        <v>1.04E-2</v>
      </c>
      <c r="AD6" s="59">
        <f>AD5/AH5</f>
        <v>0.18181818181818182</v>
      </c>
      <c r="AE6" s="59">
        <f>AE5/AI5</f>
        <v>0.18</v>
      </c>
      <c r="AF6" s="60">
        <f>AF5/AH5</f>
        <v>6.0606060606060608E-2</v>
      </c>
      <c r="AG6" s="60">
        <f>AG5/AI5</f>
        <v>1.6000000000000001E-3</v>
      </c>
      <c r="AH6" s="61">
        <f>V6+X6+Z6+AB6+AD6+AF6</f>
        <v>1</v>
      </c>
      <c r="AI6" s="62">
        <f>W6+Y6+AA6+AC6+AE6+AG6+0.001</f>
        <v>0.997</v>
      </c>
      <c r="AJ6" s="63">
        <f>AJ5/AI5</f>
        <v>0.40720000000000001</v>
      </c>
      <c r="AK6" s="64">
        <f>AK5/AI5</f>
        <v>0.49440000000000001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1.6012810248198558E-3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118</v>
      </c>
      <c r="F8" s="73">
        <v>215</v>
      </c>
      <c r="G8" s="93">
        <v>120</v>
      </c>
      <c r="H8" s="73">
        <v>219</v>
      </c>
      <c r="I8" s="22">
        <f t="shared" si="0"/>
        <v>-2</v>
      </c>
      <c r="J8" s="33">
        <f t="shared" si="0"/>
        <v>-4</v>
      </c>
      <c r="K8" s="93">
        <v>125</v>
      </c>
      <c r="L8" s="73">
        <v>231</v>
      </c>
      <c r="M8" s="22">
        <f t="shared" si="1"/>
        <v>-7</v>
      </c>
      <c r="N8" s="34">
        <f t="shared" si="1"/>
        <v>-16</v>
      </c>
      <c r="O8" s="69">
        <f t="shared" si="2"/>
        <v>-6.9264069264069264E-2</v>
      </c>
      <c r="P8" s="35">
        <f t="shared" si="3"/>
        <v>0.17213771016813451</v>
      </c>
      <c r="Q8" s="10"/>
      <c r="R8">
        <v>1</v>
      </c>
      <c r="S8" s="97" t="e">
        <f>E5:F538</f>
        <v>#VALUE!</v>
      </c>
      <c r="T8" s="49">
        <f t="shared" si="4"/>
        <v>215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1.2810248198558846E-2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3</v>
      </c>
      <c r="L10" s="73">
        <v>3</v>
      </c>
      <c r="M10" s="22">
        <f t="shared" si="1"/>
        <v>-1</v>
      </c>
      <c r="N10" s="34">
        <f t="shared" si="1"/>
        <v>-1</v>
      </c>
      <c r="O10" s="69">
        <f t="shared" si="2"/>
        <v>-0.33333333333333331</v>
      </c>
      <c r="P10" s="35">
        <f t="shared" si="3"/>
        <v>1.6012810248198558E-3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3</v>
      </c>
      <c r="L11" s="73">
        <v>3</v>
      </c>
      <c r="M11" s="22">
        <f t="shared" si="1"/>
        <v>-2</v>
      </c>
      <c r="N11" s="34">
        <f t="shared" si="1"/>
        <v>-1</v>
      </c>
      <c r="O11" s="69">
        <f t="shared" si="2"/>
        <v>-0.33333333333333331</v>
      </c>
      <c r="P11" s="35">
        <f t="shared" si="3"/>
        <v>1.6012810248198558E-3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179</v>
      </c>
      <c r="F12" s="73">
        <v>225</v>
      </c>
      <c r="G12" s="93">
        <v>172</v>
      </c>
      <c r="H12" s="73">
        <v>218</v>
      </c>
      <c r="I12" s="22">
        <f t="shared" si="0"/>
        <v>7</v>
      </c>
      <c r="J12" s="33">
        <f t="shared" si="0"/>
        <v>7</v>
      </c>
      <c r="K12" s="93">
        <v>173</v>
      </c>
      <c r="L12" s="73">
        <v>229</v>
      </c>
      <c r="M12" s="22">
        <f t="shared" si="1"/>
        <v>6</v>
      </c>
      <c r="N12" s="34">
        <f t="shared" si="1"/>
        <v>-4</v>
      </c>
      <c r="O12" s="69">
        <f t="shared" si="2"/>
        <v>-1.7467248908296942E-2</v>
      </c>
      <c r="P12" s="35">
        <f t="shared" si="3"/>
        <v>0.18014411529223379</v>
      </c>
      <c r="Q12" s="10"/>
      <c r="R12">
        <v>1</v>
      </c>
      <c r="S12" s="94">
        <f t="shared" si="5"/>
        <v>1</v>
      </c>
      <c r="T12" s="49">
        <f t="shared" si="4"/>
        <v>225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132</v>
      </c>
      <c r="F13" s="73">
        <v>132</v>
      </c>
      <c r="G13" s="93">
        <v>132</v>
      </c>
      <c r="H13" s="73">
        <v>132</v>
      </c>
      <c r="I13" s="22">
        <f t="shared" si="0"/>
        <v>0</v>
      </c>
      <c r="J13" s="33">
        <f t="shared" si="0"/>
        <v>0</v>
      </c>
      <c r="K13" s="93">
        <v>131</v>
      </c>
      <c r="L13" s="73">
        <v>133</v>
      </c>
      <c r="M13" s="22">
        <f t="shared" si="1"/>
        <v>1</v>
      </c>
      <c r="N13" s="34">
        <f t="shared" si="1"/>
        <v>-1</v>
      </c>
      <c r="O13" s="69">
        <f>IF(ISERROR(N13/L13),0,N13/L13)</f>
        <v>-7.5187969924812026E-3</v>
      </c>
      <c r="P13" s="35">
        <f t="shared" si="3"/>
        <v>0.10568454763811048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8.0064051240992789E-4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6</v>
      </c>
      <c r="G17" s="93">
        <v>6</v>
      </c>
      <c r="H17" s="73">
        <v>6</v>
      </c>
      <c r="I17" s="22">
        <f t="shared" si="0"/>
        <v>0</v>
      </c>
      <c r="J17" s="33">
        <f t="shared" si="0"/>
        <v>0</v>
      </c>
      <c r="K17" s="93">
        <v>5</v>
      </c>
      <c r="L17" s="73">
        <v>5</v>
      </c>
      <c r="M17" s="22">
        <f t="shared" si="1"/>
        <v>1</v>
      </c>
      <c r="N17" s="34">
        <f t="shared" si="1"/>
        <v>1</v>
      </c>
      <c r="O17" s="69">
        <f t="shared" si="6"/>
        <v>0.2</v>
      </c>
      <c r="P17" s="35">
        <f t="shared" si="3"/>
        <v>4.8038430744595673E-3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39</v>
      </c>
      <c r="F18" s="73">
        <v>39</v>
      </c>
      <c r="G18" s="93">
        <v>36</v>
      </c>
      <c r="H18" s="73">
        <v>36</v>
      </c>
      <c r="I18" s="22">
        <f t="shared" si="0"/>
        <v>3</v>
      </c>
      <c r="J18" s="33">
        <f t="shared" si="0"/>
        <v>3</v>
      </c>
      <c r="K18" s="93">
        <v>29</v>
      </c>
      <c r="L18" s="73">
        <v>29</v>
      </c>
      <c r="M18" s="22">
        <f t="shared" si="1"/>
        <v>10</v>
      </c>
      <c r="N18" s="34">
        <f t="shared" si="1"/>
        <v>10</v>
      </c>
      <c r="O18" s="69">
        <f t="shared" si="6"/>
        <v>0.34482758620689657</v>
      </c>
      <c r="P18" s="35">
        <f t="shared" si="3"/>
        <v>3.122497998398719E-2</v>
      </c>
      <c r="Q18" s="10"/>
      <c r="R18">
        <v>1</v>
      </c>
      <c r="S18" s="94">
        <f t="shared" si="5"/>
        <v>1</v>
      </c>
      <c r="T18" s="49">
        <f t="shared" si="4"/>
        <v>39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8.0064051240992789E-4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129</v>
      </c>
      <c r="F21" s="73">
        <v>140</v>
      </c>
      <c r="G21" s="93">
        <v>128</v>
      </c>
      <c r="H21" s="73">
        <v>139</v>
      </c>
      <c r="I21" s="22">
        <f t="shared" si="0"/>
        <v>1</v>
      </c>
      <c r="J21" s="33">
        <f t="shared" si="0"/>
        <v>1</v>
      </c>
      <c r="K21" s="93">
        <v>116</v>
      </c>
      <c r="L21" s="73">
        <v>129</v>
      </c>
      <c r="M21" s="22">
        <f t="shared" ref="M21:N33" si="7">E21-K21</f>
        <v>13</v>
      </c>
      <c r="N21" s="34">
        <f t="shared" si="7"/>
        <v>11</v>
      </c>
      <c r="O21" s="69">
        <f t="shared" si="6"/>
        <v>8.5271317829457363E-2</v>
      </c>
      <c r="P21" s="35">
        <f t="shared" si="3"/>
        <v>0.11208967173738991</v>
      </c>
      <c r="Q21" s="10"/>
      <c r="R21">
        <v>1</v>
      </c>
      <c r="S21" s="94">
        <f t="shared" si="5"/>
        <v>1</v>
      </c>
      <c r="T21" s="49">
        <f t="shared" si="4"/>
        <v>140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4.8038430744595673E-3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6</v>
      </c>
      <c r="F23" s="73">
        <v>10</v>
      </c>
      <c r="G23" s="93">
        <v>4</v>
      </c>
      <c r="H23" s="73">
        <v>8</v>
      </c>
      <c r="I23" s="37">
        <f t="shared" si="0"/>
        <v>2</v>
      </c>
      <c r="J23" s="33">
        <f t="shared" si="0"/>
        <v>2</v>
      </c>
      <c r="K23" s="93">
        <v>1</v>
      </c>
      <c r="L23" s="73">
        <v>5</v>
      </c>
      <c r="M23" s="37">
        <f t="shared" si="7"/>
        <v>5</v>
      </c>
      <c r="N23" s="38">
        <f t="shared" si="7"/>
        <v>5</v>
      </c>
      <c r="O23" s="70">
        <f t="shared" si="6"/>
        <v>1</v>
      </c>
      <c r="P23" s="39">
        <f t="shared" si="3"/>
        <v>8.0064051240992789E-3</v>
      </c>
      <c r="Q23" s="10"/>
      <c r="R23">
        <v>1</v>
      </c>
      <c r="S23" s="94">
        <f t="shared" si="5"/>
        <v>1</v>
      </c>
      <c r="T23" s="49">
        <f t="shared" si="4"/>
        <v>10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11</v>
      </c>
      <c r="F26" s="73">
        <v>15</v>
      </c>
      <c r="G26" s="93">
        <v>10</v>
      </c>
      <c r="H26" s="73">
        <v>15</v>
      </c>
      <c r="I26" s="22">
        <f t="shared" si="0"/>
        <v>1</v>
      </c>
      <c r="J26" s="33">
        <f t="shared" si="0"/>
        <v>0</v>
      </c>
      <c r="K26" s="93">
        <v>11</v>
      </c>
      <c r="L26" s="73">
        <v>15</v>
      </c>
      <c r="M26" s="22">
        <f t="shared" si="7"/>
        <v>0</v>
      </c>
      <c r="N26" s="34">
        <f t="shared" si="7"/>
        <v>0</v>
      </c>
      <c r="O26" s="69">
        <f t="shared" si="6"/>
        <v>0</v>
      </c>
      <c r="P26" s="35">
        <f t="shared" si="3"/>
        <v>1.2009607686148919E-2</v>
      </c>
      <c r="Q26" s="10"/>
      <c r="R26">
        <v>1</v>
      </c>
      <c r="S26" s="94">
        <f t="shared" si="5"/>
        <v>1</v>
      </c>
      <c r="T26" s="49">
        <f t="shared" si="4"/>
        <v>15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4.0032025620496394E-3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-1</v>
      </c>
      <c r="N28" s="34">
        <f t="shared" si="7"/>
        <v>-1</v>
      </c>
      <c r="O28" s="69">
        <f t="shared" si="6"/>
        <v>-0.33333333333333331</v>
      </c>
      <c r="P28" s="35">
        <f t="shared" si="3"/>
        <v>1.6012810248198558E-3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232</v>
      </c>
      <c r="F29" s="73">
        <v>271</v>
      </c>
      <c r="G29" s="93">
        <v>237</v>
      </c>
      <c r="H29" s="73">
        <v>275</v>
      </c>
      <c r="I29" s="22">
        <f t="shared" si="0"/>
        <v>-5</v>
      </c>
      <c r="J29" s="33">
        <f t="shared" si="0"/>
        <v>-4</v>
      </c>
      <c r="K29" s="93">
        <v>230</v>
      </c>
      <c r="L29" s="73">
        <v>268</v>
      </c>
      <c r="M29" s="22">
        <f t="shared" si="7"/>
        <v>2</v>
      </c>
      <c r="N29" s="34">
        <f t="shared" si="7"/>
        <v>3</v>
      </c>
      <c r="O29" s="69">
        <f t="shared" si="6"/>
        <v>1.1194029850746268E-2</v>
      </c>
      <c r="P29" s="35">
        <f t="shared" si="3"/>
        <v>0.21697357886309046</v>
      </c>
      <c r="Q29" s="10"/>
      <c r="R29">
        <v>1</v>
      </c>
      <c r="S29" s="94">
        <f t="shared" si="5"/>
        <v>1</v>
      </c>
      <c r="T29" s="49">
        <f t="shared" si="4"/>
        <v>271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2</v>
      </c>
      <c r="L33" s="73">
        <v>2</v>
      </c>
      <c r="M33" s="22">
        <f t="shared" si="7"/>
        <v>-1</v>
      </c>
      <c r="N33" s="34">
        <f t="shared" si="7"/>
        <v>-1</v>
      </c>
      <c r="O33" s="69">
        <f t="shared" si="6"/>
        <v>-0.5</v>
      </c>
      <c r="P33" s="35">
        <f t="shared" si="3"/>
        <v>8.0064051240992789E-4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48</v>
      </c>
      <c r="F35" s="73">
        <v>48</v>
      </c>
      <c r="G35" s="93">
        <v>41</v>
      </c>
      <c r="H35" s="73">
        <v>41</v>
      </c>
      <c r="I35" s="22">
        <f t="shared" si="0"/>
        <v>7</v>
      </c>
      <c r="J35" s="33">
        <f t="shared" si="0"/>
        <v>7</v>
      </c>
      <c r="K35" s="93">
        <v>19</v>
      </c>
      <c r="L35" s="73">
        <v>19</v>
      </c>
      <c r="M35" s="22">
        <f t="shared" ref="M35:N54" si="8">E35-K35</f>
        <v>29</v>
      </c>
      <c r="N35" s="34">
        <f t="shared" si="8"/>
        <v>29</v>
      </c>
      <c r="O35" s="69">
        <f t="shared" si="6"/>
        <v>1.5263157894736843</v>
      </c>
      <c r="P35" s="35">
        <f t="shared" si="3"/>
        <v>3.8430744595676539E-2</v>
      </c>
      <c r="Q35" s="10"/>
      <c r="R35">
        <v>1</v>
      </c>
      <c r="S35" s="94">
        <f t="shared" si="5"/>
        <v>1</v>
      </c>
      <c r="T35" s="49">
        <f t="shared" si="4"/>
        <v>48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-1</v>
      </c>
      <c r="N36" s="34">
        <f t="shared" si="8"/>
        <v>-1</v>
      </c>
      <c r="O36" s="69">
        <f t="shared" si="6"/>
        <v>-0.25</v>
      </c>
      <c r="P36" s="35">
        <f t="shared" si="3"/>
        <v>2.4019215372297837E-3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11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16</v>
      </c>
      <c r="L37" s="73">
        <v>16</v>
      </c>
      <c r="M37" s="22">
        <f t="shared" si="8"/>
        <v>-5</v>
      </c>
      <c r="N37" s="34">
        <f t="shared" si="8"/>
        <v>-5</v>
      </c>
      <c r="O37" s="69">
        <f t="shared" si="6"/>
        <v>-0.3125</v>
      </c>
      <c r="P37" s="35">
        <f t="shared" si="3"/>
        <v>8.8070456365092076E-3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8.0064051240992789E-4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77</v>
      </c>
      <c r="F41" s="72">
        <v>83</v>
      </c>
      <c r="G41" s="93">
        <v>74</v>
      </c>
      <c r="H41" s="72">
        <v>80</v>
      </c>
      <c r="I41" s="22">
        <f t="shared" si="9"/>
        <v>3</v>
      </c>
      <c r="J41" s="36">
        <f t="shared" si="9"/>
        <v>3</v>
      </c>
      <c r="K41" s="93">
        <v>43</v>
      </c>
      <c r="L41" s="72">
        <v>46</v>
      </c>
      <c r="M41" s="22">
        <f t="shared" si="8"/>
        <v>34</v>
      </c>
      <c r="N41" s="34">
        <f t="shared" si="8"/>
        <v>37</v>
      </c>
      <c r="O41" s="69">
        <f t="shared" si="6"/>
        <v>0.80434782608695654</v>
      </c>
      <c r="P41" s="35">
        <f t="shared" si="3"/>
        <v>6.6453162530024021E-2</v>
      </c>
      <c r="Q41" s="10"/>
      <c r="R41">
        <v>1</v>
      </c>
      <c r="S41" s="94">
        <f t="shared" si="5"/>
        <v>1</v>
      </c>
      <c r="T41" s="49">
        <f t="shared" si="4"/>
        <v>83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8.0064051240992789E-4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8.0064051240992789E-4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8.0064051240992789E-4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3</v>
      </c>
      <c r="L53" s="72">
        <v>4</v>
      </c>
      <c r="M53" s="21">
        <f t="shared" si="8"/>
        <v>2</v>
      </c>
      <c r="N53" s="34">
        <f t="shared" si="8"/>
        <v>1</v>
      </c>
      <c r="O53" s="69">
        <f t="shared" si="6"/>
        <v>0.25</v>
      </c>
      <c r="P53" s="35">
        <f t="shared" si="3"/>
        <v>4.0032025620496394E-3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1027</v>
      </c>
      <c r="F54" s="75">
        <f>SUM(F5:F53)</f>
        <v>1249</v>
      </c>
      <c r="G54" s="43">
        <f>SUM(G5:G53)</f>
        <v>1010</v>
      </c>
      <c r="H54" s="75">
        <f>SUM(H5:H53)</f>
        <v>1234</v>
      </c>
      <c r="I54" s="44">
        <f t="shared" si="9"/>
        <v>17</v>
      </c>
      <c r="J54" s="141">
        <f t="shared" si="9"/>
        <v>15</v>
      </c>
      <c r="K54" s="43">
        <f>SUM(K5:K53)</f>
        <v>940</v>
      </c>
      <c r="L54" s="75">
        <f>SUM(L5:L53)</f>
        <v>1180</v>
      </c>
      <c r="M54" s="44">
        <f t="shared" si="8"/>
        <v>87</v>
      </c>
      <c r="N54" s="45">
        <f t="shared" si="8"/>
        <v>69</v>
      </c>
      <c r="O54" s="71">
        <f t="shared" si="6"/>
        <v>5.8474576271186442E-2</v>
      </c>
      <c r="P54" s="46">
        <f t="shared" si="3"/>
        <v>1</v>
      </c>
      <c r="Q54" s="14"/>
      <c r="R54" s="15">
        <f>SUM(R5:R53)</f>
        <v>33</v>
      </c>
      <c r="T54" s="88">
        <f t="shared" si="4"/>
        <v>1249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  <mergeCell ref="U3:U4"/>
    <mergeCell ref="V3:W3"/>
    <mergeCell ref="AH3:AI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354BB-C056-4D87-92E4-6E1BEA0D3FE3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87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43586</v>
      </c>
      <c r="F3" s="388"/>
      <c r="G3" s="387">
        <v>43556</v>
      </c>
      <c r="H3" s="388"/>
      <c r="I3" s="345" t="s">
        <v>3</v>
      </c>
      <c r="J3" s="346"/>
      <c r="K3" s="387">
        <v>43221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1.6207455429497568E-3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975</v>
      </c>
      <c r="X5" s="83">
        <v>6</v>
      </c>
      <c r="Y5" s="83">
        <f>SUM(T7+T14+T15+T30+T32+T33+T36+T42+T44+T45+T47+T50+T51)</f>
        <v>9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229</v>
      </c>
      <c r="AF5" s="83">
        <v>2</v>
      </c>
      <c r="AG5" s="83">
        <f>$T6+$T24</f>
        <v>2</v>
      </c>
      <c r="AH5" s="57">
        <f>V5+X5+Z5+AB5+AD5+AF5</f>
        <v>33</v>
      </c>
      <c r="AI5" s="58">
        <f>W5+Y5+AA5+AC5+AE5+AG5+T53</f>
        <v>1235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2</v>
      </c>
      <c r="F6" s="74">
        <v>2</v>
      </c>
      <c r="G6" s="126">
        <v>1</v>
      </c>
      <c r="H6" s="74">
        <v>1</v>
      </c>
      <c r="I6" s="21">
        <f t="shared" si="0"/>
        <v>1</v>
      </c>
      <c r="J6" s="30">
        <f t="shared" si="0"/>
        <v>1</v>
      </c>
      <c r="K6" s="126">
        <v>1</v>
      </c>
      <c r="L6" s="74">
        <v>1</v>
      </c>
      <c r="M6" s="21">
        <f t="shared" si="1"/>
        <v>1</v>
      </c>
      <c r="N6" s="31">
        <f t="shared" si="1"/>
        <v>1</v>
      </c>
      <c r="O6" s="68">
        <f t="shared" si="2"/>
        <v>1</v>
      </c>
      <c r="P6" s="32">
        <f t="shared" si="3"/>
        <v>1.6207455429497568E-3</v>
      </c>
      <c r="Q6" s="10"/>
      <c r="R6">
        <v>1</v>
      </c>
      <c r="S6" s="101">
        <f>D6</f>
        <v>6</v>
      </c>
      <c r="T6" s="49">
        <f t="shared" si="4"/>
        <v>2</v>
      </c>
      <c r="U6" s="12" t="s">
        <v>19</v>
      </c>
      <c r="V6" s="59">
        <f>V5/AH5</f>
        <v>0.42424242424242425</v>
      </c>
      <c r="W6" s="59">
        <f>W5/AI5</f>
        <v>0.78947368421052633</v>
      </c>
      <c r="X6" s="60">
        <f>X5/AH5</f>
        <v>0.18181818181818182</v>
      </c>
      <c r="Y6" s="60">
        <f>Y5/AI5</f>
        <v>7.2874493927125505E-3</v>
      </c>
      <c r="Z6" s="59">
        <f>Z5/AH5</f>
        <v>6.0606060606060608E-2</v>
      </c>
      <c r="AA6" s="59">
        <f>AA5/AI5</f>
        <v>1.6194331983805667E-3</v>
      </c>
      <c r="AB6" s="60">
        <f>AB5/AH5</f>
        <v>9.0909090909090912E-2</v>
      </c>
      <c r="AC6" s="60">
        <f>AC5/AI5</f>
        <v>1.0526315789473684E-2</v>
      </c>
      <c r="AD6" s="59">
        <f>AD5/AH5</f>
        <v>0.18181818181818182</v>
      </c>
      <c r="AE6" s="59">
        <f>AE5/AI5</f>
        <v>0.18542510121457489</v>
      </c>
      <c r="AF6" s="60">
        <f>AF5/AH5</f>
        <v>6.0606060606060608E-2</v>
      </c>
      <c r="AG6" s="60">
        <f>AG5/AI5</f>
        <v>1.6194331983805667E-3</v>
      </c>
      <c r="AH6" s="61">
        <f>V6+X6+Z6+AB6+AD6+AF6</f>
        <v>1</v>
      </c>
      <c r="AI6" s="62">
        <f>W6+Y6+AA6+AC6+AE6+AG6+0.001</f>
        <v>0.99695141700404855</v>
      </c>
      <c r="AJ6" s="63">
        <f>AJ5/AI5</f>
        <v>0.41214574898785428</v>
      </c>
      <c r="AK6" s="64">
        <f>AK5/AI5</f>
        <v>0.50040485829959513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2</v>
      </c>
      <c r="L7" s="73">
        <v>2</v>
      </c>
      <c r="M7" s="22">
        <f t="shared" si="1"/>
        <v>0</v>
      </c>
      <c r="N7" s="34">
        <f t="shared" si="1"/>
        <v>0</v>
      </c>
      <c r="O7" s="69">
        <f t="shared" si="2"/>
        <v>0</v>
      </c>
      <c r="P7" s="35">
        <f t="shared" si="3"/>
        <v>1.6207455429497568E-3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120</v>
      </c>
      <c r="F8" s="73">
        <v>219</v>
      </c>
      <c r="G8" s="93">
        <v>119</v>
      </c>
      <c r="H8" s="73">
        <v>218</v>
      </c>
      <c r="I8" s="22">
        <f t="shared" si="0"/>
        <v>1</v>
      </c>
      <c r="J8" s="33">
        <f t="shared" si="0"/>
        <v>1</v>
      </c>
      <c r="K8" s="93">
        <v>125</v>
      </c>
      <c r="L8" s="73">
        <v>228</v>
      </c>
      <c r="M8" s="22">
        <f t="shared" si="1"/>
        <v>-5</v>
      </c>
      <c r="N8" s="34">
        <f t="shared" si="1"/>
        <v>-9</v>
      </c>
      <c r="O8" s="69">
        <f t="shared" si="2"/>
        <v>-3.9473684210526314E-2</v>
      </c>
      <c r="P8" s="35">
        <f t="shared" si="3"/>
        <v>0.17747163695299839</v>
      </c>
      <c r="Q8" s="10"/>
      <c r="R8">
        <v>1</v>
      </c>
      <c r="S8" s="97" t="e">
        <f>E5:F538</f>
        <v>#VALUE!</v>
      </c>
      <c r="T8" s="49">
        <f t="shared" si="4"/>
        <v>219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1.2965964343598054E-2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3</v>
      </c>
      <c r="L10" s="73">
        <v>3</v>
      </c>
      <c r="M10" s="22">
        <f t="shared" si="1"/>
        <v>-1</v>
      </c>
      <c r="N10" s="34">
        <f t="shared" si="1"/>
        <v>-1</v>
      </c>
      <c r="O10" s="69">
        <f t="shared" si="2"/>
        <v>-0.33333333333333331</v>
      </c>
      <c r="P10" s="35">
        <f t="shared" si="3"/>
        <v>1.6207455429497568E-3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3</v>
      </c>
      <c r="L11" s="73">
        <v>3</v>
      </c>
      <c r="M11" s="22">
        <f t="shared" si="1"/>
        <v>-2</v>
      </c>
      <c r="N11" s="34">
        <f t="shared" si="1"/>
        <v>-1</v>
      </c>
      <c r="O11" s="69">
        <f t="shared" si="2"/>
        <v>-0.33333333333333331</v>
      </c>
      <c r="P11" s="35">
        <f t="shared" si="3"/>
        <v>1.6207455429497568E-3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172</v>
      </c>
      <c r="F12" s="73">
        <v>218</v>
      </c>
      <c r="G12" s="93">
        <v>171</v>
      </c>
      <c r="H12" s="73">
        <v>217</v>
      </c>
      <c r="I12" s="22">
        <f t="shared" si="0"/>
        <v>1</v>
      </c>
      <c r="J12" s="33">
        <f t="shared" si="0"/>
        <v>1</v>
      </c>
      <c r="K12" s="93">
        <v>180</v>
      </c>
      <c r="L12" s="73">
        <v>236</v>
      </c>
      <c r="M12" s="22">
        <f t="shared" si="1"/>
        <v>-8</v>
      </c>
      <c r="N12" s="34">
        <f t="shared" si="1"/>
        <v>-18</v>
      </c>
      <c r="O12" s="69">
        <f t="shared" si="2"/>
        <v>-7.6271186440677971E-2</v>
      </c>
      <c r="P12" s="35">
        <f t="shared" si="3"/>
        <v>0.1766612641815235</v>
      </c>
      <c r="Q12" s="10"/>
      <c r="R12">
        <v>1</v>
      </c>
      <c r="S12" s="94">
        <f t="shared" si="5"/>
        <v>1</v>
      </c>
      <c r="T12" s="49">
        <f t="shared" si="4"/>
        <v>218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132</v>
      </c>
      <c r="F13" s="73">
        <v>132</v>
      </c>
      <c r="G13" s="93">
        <v>133</v>
      </c>
      <c r="H13" s="73">
        <v>133</v>
      </c>
      <c r="I13" s="22">
        <f t="shared" si="0"/>
        <v>-1</v>
      </c>
      <c r="J13" s="33">
        <f t="shared" si="0"/>
        <v>-1</v>
      </c>
      <c r="K13" s="93">
        <v>131</v>
      </c>
      <c r="L13" s="73">
        <v>133</v>
      </c>
      <c r="M13" s="22">
        <f t="shared" si="1"/>
        <v>1</v>
      </c>
      <c r="N13" s="34">
        <f t="shared" si="1"/>
        <v>-1</v>
      </c>
      <c r="O13" s="69">
        <f>IF(ISERROR(N13/L13),0,N13/L13)</f>
        <v>-7.5187969924812026E-3</v>
      </c>
      <c r="P13" s="35">
        <f t="shared" si="3"/>
        <v>0.10696920583468396</v>
      </c>
      <c r="Q13" s="10"/>
      <c r="R13">
        <v>1</v>
      </c>
      <c r="S13" s="94">
        <f t="shared" si="5"/>
        <v>1</v>
      </c>
      <c r="T13" s="49">
        <f t="shared" si="4"/>
        <v>132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8.1037277147487841E-4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6</v>
      </c>
      <c r="F17" s="73">
        <v>6</v>
      </c>
      <c r="G17" s="93">
        <v>5</v>
      </c>
      <c r="H17" s="73">
        <v>5</v>
      </c>
      <c r="I17" s="22">
        <f t="shared" si="0"/>
        <v>1</v>
      </c>
      <c r="J17" s="33">
        <f t="shared" si="0"/>
        <v>1</v>
      </c>
      <c r="K17" s="93">
        <v>5</v>
      </c>
      <c r="L17" s="73">
        <v>5</v>
      </c>
      <c r="M17" s="22">
        <f t="shared" si="1"/>
        <v>1</v>
      </c>
      <c r="N17" s="34">
        <f t="shared" si="1"/>
        <v>1</v>
      </c>
      <c r="O17" s="69">
        <f t="shared" si="6"/>
        <v>0.2</v>
      </c>
      <c r="P17" s="35">
        <f t="shared" si="3"/>
        <v>4.8622366288492711E-3</v>
      </c>
      <c r="Q17" s="10"/>
      <c r="R17">
        <v>1</v>
      </c>
      <c r="S17" s="94">
        <f t="shared" si="5"/>
        <v>1</v>
      </c>
      <c r="T17" s="49">
        <f t="shared" si="4"/>
        <v>6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36</v>
      </c>
      <c r="F18" s="73">
        <v>36</v>
      </c>
      <c r="G18" s="93">
        <v>34</v>
      </c>
      <c r="H18" s="73">
        <v>34</v>
      </c>
      <c r="I18" s="22">
        <f t="shared" si="0"/>
        <v>2</v>
      </c>
      <c r="J18" s="33">
        <f t="shared" si="0"/>
        <v>2</v>
      </c>
      <c r="K18" s="93">
        <v>25</v>
      </c>
      <c r="L18" s="73">
        <v>25</v>
      </c>
      <c r="M18" s="22">
        <f t="shared" si="1"/>
        <v>11</v>
      </c>
      <c r="N18" s="34">
        <f t="shared" si="1"/>
        <v>11</v>
      </c>
      <c r="O18" s="69">
        <f t="shared" si="6"/>
        <v>0.44</v>
      </c>
      <c r="P18" s="35">
        <f t="shared" si="3"/>
        <v>2.9173419773095625E-2</v>
      </c>
      <c r="Q18" s="10"/>
      <c r="R18">
        <v>1</v>
      </c>
      <c r="S18" s="94">
        <f t="shared" si="5"/>
        <v>1</v>
      </c>
      <c r="T18" s="49">
        <f t="shared" si="4"/>
        <v>36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8.1037277147487841E-4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128</v>
      </c>
      <c r="F21" s="73">
        <v>139</v>
      </c>
      <c r="G21" s="93">
        <v>127</v>
      </c>
      <c r="H21" s="73">
        <v>138</v>
      </c>
      <c r="I21" s="22">
        <f t="shared" si="0"/>
        <v>1</v>
      </c>
      <c r="J21" s="33">
        <f t="shared" si="0"/>
        <v>1</v>
      </c>
      <c r="K21" s="93">
        <v>116</v>
      </c>
      <c r="L21" s="73">
        <v>130</v>
      </c>
      <c r="M21" s="22">
        <f t="shared" ref="M21:N33" si="7">E21-K21</f>
        <v>12</v>
      </c>
      <c r="N21" s="34">
        <f t="shared" si="7"/>
        <v>9</v>
      </c>
      <c r="O21" s="69">
        <f t="shared" si="6"/>
        <v>6.9230769230769235E-2</v>
      </c>
      <c r="P21" s="35">
        <f t="shared" si="3"/>
        <v>0.1126418152350081</v>
      </c>
      <c r="Q21" s="10"/>
      <c r="R21">
        <v>1</v>
      </c>
      <c r="S21" s="94">
        <f t="shared" si="5"/>
        <v>1</v>
      </c>
      <c r="T21" s="49">
        <f t="shared" si="4"/>
        <v>139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4.8622366288492711E-3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4</v>
      </c>
      <c r="F23" s="73">
        <v>8</v>
      </c>
      <c r="G23" s="93">
        <v>3</v>
      </c>
      <c r="H23" s="73">
        <v>7</v>
      </c>
      <c r="I23" s="37">
        <f t="shared" si="0"/>
        <v>1</v>
      </c>
      <c r="J23" s="33">
        <f t="shared" si="0"/>
        <v>1</v>
      </c>
      <c r="K23" s="93">
        <v>1</v>
      </c>
      <c r="L23" s="73">
        <v>5</v>
      </c>
      <c r="M23" s="37">
        <f t="shared" si="7"/>
        <v>3</v>
      </c>
      <c r="N23" s="38">
        <f t="shared" si="7"/>
        <v>3</v>
      </c>
      <c r="O23" s="70">
        <f t="shared" si="6"/>
        <v>0.6</v>
      </c>
      <c r="P23" s="39">
        <f t="shared" si="3"/>
        <v>6.4829821717990272E-3</v>
      </c>
      <c r="Q23" s="10"/>
      <c r="R23">
        <v>1</v>
      </c>
      <c r="S23" s="94">
        <f t="shared" si="5"/>
        <v>1</v>
      </c>
      <c r="T23" s="49">
        <f t="shared" si="4"/>
        <v>8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10</v>
      </c>
      <c r="F26" s="73">
        <v>15</v>
      </c>
      <c r="G26" s="93">
        <v>10</v>
      </c>
      <c r="H26" s="73">
        <v>15</v>
      </c>
      <c r="I26" s="22">
        <f t="shared" si="0"/>
        <v>0</v>
      </c>
      <c r="J26" s="33">
        <f t="shared" si="0"/>
        <v>0</v>
      </c>
      <c r="K26" s="93">
        <v>11</v>
      </c>
      <c r="L26" s="73">
        <v>15</v>
      </c>
      <c r="M26" s="22">
        <f t="shared" si="7"/>
        <v>-1</v>
      </c>
      <c r="N26" s="34">
        <f t="shared" si="7"/>
        <v>0</v>
      </c>
      <c r="O26" s="69">
        <f t="shared" si="6"/>
        <v>0</v>
      </c>
      <c r="P26" s="35">
        <f t="shared" si="3"/>
        <v>1.2155591572123177E-2</v>
      </c>
      <c r="Q26" s="10"/>
      <c r="R26">
        <v>1</v>
      </c>
      <c r="S26" s="94">
        <f t="shared" si="5"/>
        <v>1</v>
      </c>
      <c r="T26" s="49">
        <f t="shared" si="4"/>
        <v>15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4.0518638573743921E-3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-1</v>
      </c>
      <c r="N28" s="34">
        <f t="shared" si="7"/>
        <v>-1</v>
      </c>
      <c r="O28" s="69">
        <f t="shared" si="6"/>
        <v>-0.33333333333333331</v>
      </c>
      <c r="P28" s="35">
        <f t="shared" si="3"/>
        <v>1.6207455429497568E-3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237</v>
      </c>
      <c r="F29" s="73">
        <v>275</v>
      </c>
      <c r="G29" s="93">
        <v>244</v>
      </c>
      <c r="H29" s="73">
        <v>282</v>
      </c>
      <c r="I29" s="22">
        <f t="shared" si="0"/>
        <v>-7</v>
      </c>
      <c r="J29" s="33">
        <f t="shared" si="0"/>
        <v>-7</v>
      </c>
      <c r="K29" s="93">
        <v>232</v>
      </c>
      <c r="L29" s="73">
        <v>270</v>
      </c>
      <c r="M29" s="22">
        <f t="shared" si="7"/>
        <v>5</v>
      </c>
      <c r="N29" s="34">
        <f t="shared" si="7"/>
        <v>5</v>
      </c>
      <c r="O29" s="69">
        <f t="shared" si="6"/>
        <v>1.8518518518518517E-2</v>
      </c>
      <c r="P29" s="35">
        <f t="shared" si="3"/>
        <v>0.22285251215559157</v>
      </c>
      <c r="Q29" s="10"/>
      <c r="R29">
        <v>1</v>
      </c>
      <c r="S29" s="94">
        <f t="shared" si="5"/>
        <v>1</v>
      </c>
      <c r="T29" s="49">
        <f t="shared" si="4"/>
        <v>275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2</v>
      </c>
      <c r="L33" s="73">
        <v>2</v>
      </c>
      <c r="M33" s="22">
        <f t="shared" si="7"/>
        <v>-1</v>
      </c>
      <c r="N33" s="34">
        <f t="shared" si="7"/>
        <v>-1</v>
      </c>
      <c r="O33" s="69">
        <f t="shared" si="6"/>
        <v>-0.5</v>
      </c>
      <c r="P33" s="35">
        <f t="shared" si="3"/>
        <v>8.1037277147487841E-4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41</v>
      </c>
      <c r="F35" s="73">
        <v>41</v>
      </c>
      <c r="G35" s="93">
        <v>59</v>
      </c>
      <c r="H35" s="73">
        <v>59</v>
      </c>
      <c r="I35" s="22">
        <f t="shared" si="0"/>
        <v>-18</v>
      </c>
      <c r="J35" s="33">
        <f t="shared" si="0"/>
        <v>-18</v>
      </c>
      <c r="K35" s="93">
        <v>19</v>
      </c>
      <c r="L35" s="73">
        <v>19</v>
      </c>
      <c r="M35" s="22">
        <f t="shared" ref="M35:N54" si="8">E35-K35</f>
        <v>22</v>
      </c>
      <c r="N35" s="34">
        <f t="shared" si="8"/>
        <v>22</v>
      </c>
      <c r="O35" s="69">
        <f t="shared" si="6"/>
        <v>1.1578947368421053</v>
      </c>
      <c r="P35" s="35">
        <f t="shared" si="3"/>
        <v>3.3225283630470018E-2</v>
      </c>
      <c r="Q35" s="10"/>
      <c r="R35">
        <v>1</v>
      </c>
      <c r="S35" s="94">
        <f t="shared" si="5"/>
        <v>1</v>
      </c>
      <c r="T35" s="49">
        <f t="shared" si="4"/>
        <v>41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4</v>
      </c>
      <c r="L36" s="73">
        <v>4</v>
      </c>
      <c r="M36" s="22">
        <f t="shared" si="8"/>
        <v>-1</v>
      </c>
      <c r="N36" s="34">
        <f t="shared" si="8"/>
        <v>-1</v>
      </c>
      <c r="O36" s="69">
        <f t="shared" si="6"/>
        <v>-0.25</v>
      </c>
      <c r="P36" s="35">
        <f t="shared" si="3"/>
        <v>2.4311183144246355E-3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11</v>
      </c>
      <c r="H37" s="73">
        <v>11</v>
      </c>
      <c r="I37" s="22">
        <f t="shared" ref="I37:J54" si="9">E37-G37</f>
        <v>0</v>
      </c>
      <c r="J37" s="36">
        <f t="shared" si="9"/>
        <v>0</v>
      </c>
      <c r="K37" s="93">
        <v>15</v>
      </c>
      <c r="L37" s="73">
        <v>15</v>
      </c>
      <c r="M37" s="22">
        <f t="shared" si="8"/>
        <v>-4</v>
      </c>
      <c r="N37" s="34">
        <f t="shared" si="8"/>
        <v>-4</v>
      </c>
      <c r="O37" s="69">
        <f t="shared" si="6"/>
        <v>-0.26666666666666666</v>
      </c>
      <c r="P37" s="35">
        <f t="shared" si="3"/>
        <v>8.9141004862236632E-3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8.1037277147487841E-4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74</v>
      </c>
      <c r="F41" s="72">
        <v>80</v>
      </c>
      <c r="G41" s="93">
        <v>74</v>
      </c>
      <c r="H41" s="72">
        <v>80</v>
      </c>
      <c r="I41" s="22">
        <f t="shared" si="9"/>
        <v>0</v>
      </c>
      <c r="J41" s="36">
        <f t="shared" si="9"/>
        <v>0</v>
      </c>
      <c r="K41" s="93">
        <v>43</v>
      </c>
      <c r="L41" s="72">
        <v>46</v>
      </c>
      <c r="M41" s="22">
        <f t="shared" si="8"/>
        <v>31</v>
      </c>
      <c r="N41" s="34">
        <f t="shared" si="8"/>
        <v>34</v>
      </c>
      <c r="O41" s="69">
        <f t="shared" si="6"/>
        <v>0.73913043478260865</v>
      </c>
      <c r="P41" s="35">
        <f t="shared" si="3"/>
        <v>6.4829821717990274E-2</v>
      </c>
      <c r="Q41" s="10"/>
      <c r="R41">
        <v>1</v>
      </c>
      <c r="S41" s="94">
        <f t="shared" si="5"/>
        <v>1</v>
      </c>
      <c r="T41" s="49">
        <f t="shared" si="4"/>
        <v>80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8.1037277147487841E-4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8.1037277147487841E-4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8.1037277147487841E-4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88</v>
      </c>
      <c r="D53" s="18">
        <v>0</v>
      </c>
      <c r="E53" s="21">
        <v>5</v>
      </c>
      <c r="F53" s="72">
        <v>5</v>
      </c>
      <c r="G53" s="21">
        <v>5</v>
      </c>
      <c r="H53" s="72">
        <v>5</v>
      </c>
      <c r="I53" s="42">
        <f t="shared" si="9"/>
        <v>0</v>
      </c>
      <c r="J53" s="40">
        <f t="shared" si="9"/>
        <v>0</v>
      </c>
      <c r="K53" s="21">
        <v>3</v>
      </c>
      <c r="L53" s="72">
        <v>3</v>
      </c>
      <c r="M53" s="21">
        <f t="shared" si="8"/>
        <v>2</v>
      </c>
      <c r="N53" s="34">
        <f t="shared" si="8"/>
        <v>2</v>
      </c>
      <c r="O53" s="69">
        <f t="shared" si="6"/>
        <v>0.66666666666666663</v>
      </c>
      <c r="P53" s="35">
        <f t="shared" si="3"/>
        <v>4.0518638573743921E-3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1010</v>
      </c>
      <c r="F54" s="75">
        <f>SUM(F5:F53)</f>
        <v>1234</v>
      </c>
      <c r="G54" s="43">
        <f>SUM(G5:G53)</f>
        <v>1028</v>
      </c>
      <c r="H54" s="75">
        <f>SUM(H5:H53)</f>
        <v>1252</v>
      </c>
      <c r="I54" s="44">
        <f t="shared" si="9"/>
        <v>-18</v>
      </c>
      <c r="J54" s="141">
        <f t="shared" si="9"/>
        <v>-18</v>
      </c>
      <c r="K54" s="43">
        <f>SUM(K5:K53)</f>
        <v>944</v>
      </c>
      <c r="L54" s="75">
        <f>SUM(L5:L53)</f>
        <v>1181</v>
      </c>
      <c r="M54" s="44">
        <f t="shared" si="8"/>
        <v>66</v>
      </c>
      <c r="N54" s="45">
        <f t="shared" si="8"/>
        <v>53</v>
      </c>
      <c r="O54" s="71">
        <f t="shared" si="6"/>
        <v>4.4877222692633362E-2</v>
      </c>
      <c r="P54" s="46">
        <f t="shared" si="3"/>
        <v>1</v>
      </c>
      <c r="Q54" s="14"/>
      <c r="R54" s="15">
        <f>SUM(R5:R53)</f>
        <v>33</v>
      </c>
      <c r="T54" s="88">
        <f t="shared" si="4"/>
        <v>1234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  <mergeCell ref="I3:J3"/>
    <mergeCell ref="K3:L3"/>
    <mergeCell ref="M3:N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0FAEA-21F2-4E04-9C2B-E2B16F102476}">
  <sheetPr>
    <tabColor theme="0" tint="-0.14999847407452621"/>
  </sheetPr>
  <dimension ref="A1:AK61"/>
  <sheetViews>
    <sheetView workbookViewId="0"/>
  </sheetViews>
  <sheetFormatPr defaultRowHeight="13.5" x14ac:dyDescent="0.15"/>
  <cols>
    <col min="1" max="1" width="7.5" customWidth="1"/>
    <col min="2" max="2" width="3.5" customWidth="1"/>
    <col min="3" max="3" width="13.125" style="127" customWidth="1"/>
    <col min="4" max="4" width="2.625" customWidth="1"/>
    <col min="5" max="5" width="6.625" style="113" customWidth="1"/>
    <col min="6" max="6" width="7.125" customWidth="1"/>
    <col min="7" max="7" width="6.625" customWidth="1"/>
    <col min="8" max="8" width="7.125" customWidth="1"/>
    <col min="9" max="9" width="5.125" customWidth="1"/>
    <col min="10" max="10" width="6.125" customWidth="1"/>
    <col min="11" max="11" width="6.625" customWidth="1"/>
    <col min="12" max="12" width="7.125" customWidth="1"/>
    <col min="13" max="13" width="5.25" customWidth="1"/>
    <col min="14" max="15" width="7.875" customWidth="1"/>
    <col min="16" max="16" width="6.5" customWidth="1"/>
    <col min="17" max="17" width="1.125" customWidth="1"/>
    <col min="18" max="18" width="3.125" customWidth="1"/>
    <col min="19" max="19" width="3.5" customWidth="1"/>
    <col min="20" max="20" width="6.875" customWidth="1"/>
    <col min="21" max="21" width="5.75" customWidth="1"/>
    <col min="22" max="33" width="5.625" customWidth="1"/>
    <col min="34" max="35" width="5.875" customWidth="1"/>
    <col min="36" max="37" width="5.625" customWidth="1"/>
  </cols>
  <sheetData>
    <row r="1" spans="1:37" ht="18.75" x14ac:dyDescent="0.2"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384"/>
      <c r="N1" s="384"/>
      <c r="O1" s="384"/>
      <c r="P1" s="384"/>
    </row>
    <row r="2" spans="1:37" ht="16.5" customHeight="1" thickBot="1" x14ac:dyDescent="0.2">
      <c r="D2" s="1"/>
      <c r="E2" s="1"/>
      <c r="F2" s="1"/>
      <c r="G2" s="1"/>
      <c r="J2" s="1"/>
      <c r="L2" s="375" t="s">
        <v>86</v>
      </c>
      <c r="M2" s="375"/>
      <c r="N2" s="375"/>
      <c r="O2" s="375"/>
      <c r="P2" s="375"/>
    </row>
    <row r="3" spans="1:37" ht="15" customHeight="1" x14ac:dyDescent="0.15">
      <c r="B3" s="385"/>
      <c r="C3" s="128"/>
      <c r="D3" s="2"/>
      <c r="E3" s="387">
        <v>43556</v>
      </c>
      <c r="F3" s="388"/>
      <c r="G3" s="387">
        <v>43525</v>
      </c>
      <c r="H3" s="388"/>
      <c r="I3" s="345" t="s">
        <v>3</v>
      </c>
      <c r="J3" s="346"/>
      <c r="K3" s="387">
        <v>43191</v>
      </c>
      <c r="L3" s="388"/>
      <c r="M3" s="345" t="s">
        <v>4</v>
      </c>
      <c r="N3" s="347"/>
      <c r="O3" s="65" t="s">
        <v>5</v>
      </c>
      <c r="P3" s="23" t="s">
        <v>6</v>
      </c>
      <c r="Q3" s="8"/>
      <c r="U3" s="376" t="s">
        <v>7</v>
      </c>
      <c r="V3" s="378" t="s">
        <v>8</v>
      </c>
      <c r="W3" s="378"/>
      <c r="X3" s="51" t="s">
        <v>9</v>
      </c>
      <c r="Y3" s="51"/>
      <c r="Z3" s="50" t="s">
        <v>10</v>
      </c>
      <c r="AA3" s="50"/>
      <c r="AB3" s="51" t="s">
        <v>11</v>
      </c>
      <c r="AC3" s="51"/>
      <c r="AD3" s="50" t="s">
        <v>12</v>
      </c>
      <c r="AE3" s="50"/>
      <c r="AF3" s="51" t="s">
        <v>13</v>
      </c>
      <c r="AG3" s="51"/>
      <c r="AH3" s="379" t="s">
        <v>14</v>
      </c>
      <c r="AI3" s="380"/>
      <c r="AJ3" s="381" t="s">
        <v>15</v>
      </c>
      <c r="AK3" s="382"/>
    </row>
    <row r="4" spans="1:37" ht="15" customHeight="1" thickBot="1" x14ac:dyDescent="0.2">
      <c r="A4" t="s">
        <v>67</v>
      </c>
      <c r="B4" s="386"/>
      <c r="C4" s="129" t="s">
        <v>6</v>
      </c>
      <c r="D4" s="92" t="s">
        <v>2</v>
      </c>
      <c r="E4" s="19" t="s">
        <v>16</v>
      </c>
      <c r="F4" s="91" t="s">
        <v>17</v>
      </c>
      <c r="G4" s="19" t="s">
        <v>16</v>
      </c>
      <c r="H4" s="91" t="s">
        <v>17</v>
      </c>
      <c r="I4" s="24" t="s">
        <v>16</v>
      </c>
      <c r="J4" s="89" t="s">
        <v>17</v>
      </c>
      <c r="K4" s="19" t="s">
        <v>16</v>
      </c>
      <c r="L4" s="91" t="s">
        <v>17</v>
      </c>
      <c r="M4" s="24" t="s">
        <v>16</v>
      </c>
      <c r="N4" s="90" t="s">
        <v>17</v>
      </c>
      <c r="O4" s="66" t="s">
        <v>18</v>
      </c>
      <c r="P4" s="25" t="s">
        <v>19</v>
      </c>
      <c r="Q4" s="8"/>
      <c r="R4" t="s">
        <v>20</v>
      </c>
      <c r="S4" s="86" t="s">
        <v>2</v>
      </c>
      <c r="T4" s="87" t="s">
        <v>17</v>
      </c>
      <c r="U4" s="377"/>
      <c r="V4" s="52" t="s">
        <v>21</v>
      </c>
      <c r="W4" s="52" t="s">
        <v>17</v>
      </c>
      <c r="X4" s="53" t="s">
        <v>21</v>
      </c>
      <c r="Y4" s="53" t="s">
        <v>17</v>
      </c>
      <c r="Z4" s="52" t="s">
        <v>21</v>
      </c>
      <c r="AA4" s="52" t="s">
        <v>17</v>
      </c>
      <c r="AB4" s="53" t="s">
        <v>21</v>
      </c>
      <c r="AC4" s="53" t="s">
        <v>17</v>
      </c>
      <c r="AD4" s="52" t="s">
        <v>21</v>
      </c>
      <c r="AE4" s="52" t="s">
        <v>17</v>
      </c>
      <c r="AF4" s="53" t="s">
        <v>21</v>
      </c>
      <c r="AG4" s="53" t="s">
        <v>17</v>
      </c>
      <c r="AH4" s="52" t="s">
        <v>21</v>
      </c>
      <c r="AI4" s="54" t="s">
        <v>17</v>
      </c>
      <c r="AJ4" s="55" t="s">
        <v>22</v>
      </c>
      <c r="AK4" s="56" t="s">
        <v>23</v>
      </c>
    </row>
    <row r="5" spans="1:37" ht="15" customHeight="1" thickBot="1" x14ac:dyDescent="0.2">
      <c r="A5">
        <v>1</v>
      </c>
      <c r="B5" s="3">
        <v>1</v>
      </c>
      <c r="C5" s="130" t="s">
        <v>24</v>
      </c>
      <c r="D5" s="102">
        <v>5</v>
      </c>
      <c r="E5" s="125">
        <v>1</v>
      </c>
      <c r="F5" s="76">
        <v>2</v>
      </c>
      <c r="G5" s="125">
        <v>1</v>
      </c>
      <c r="H5" s="76">
        <v>2</v>
      </c>
      <c r="I5" s="20">
        <f t="shared" ref="I5:J36" si="0">E5-G5</f>
        <v>0</v>
      </c>
      <c r="J5" s="26">
        <f t="shared" si="0"/>
        <v>0</v>
      </c>
      <c r="K5" s="125">
        <v>1</v>
      </c>
      <c r="L5" s="76">
        <v>2</v>
      </c>
      <c r="M5" s="27">
        <f t="shared" ref="M5:N19" si="1">E5-K5</f>
        <v>0</v>
      </c>
      <c r="N5" s="28">
        <f t="shared" si="1"/>
        <v>0</v>
      </c>
      <c r="O5" s="67">
        <f t="shared" ref="O5:O12" si="2">IF(ISERROR(N5/L5),0,N5/L5)</f>
        <v>0</v>
      </c>
      <c r="P5" s="29">
        <f t="shared" ref="P5:P54" si="3">F5/$F$54</f>
        <v>1.5974440894568689E-3</v>
      </c>
      <c r="Q5" s="9"/>
      <c r="R5">
        <v>1</v>
      </c>
      <c r="S5" s="97">
        <f>D5</f>
        <v>5</v>
      </c>
      <c r="T5" s="49">
        <f t="shared" ref="T5:T54" si="4">F5</f>
        <v>2</v>
      </c>
      <c r="U5" s="11" t="s">
        <v>25</v>
      </c>
      <c r="V5" s="82">
        <v>14</v>
      </c>
      <c r="W5" s="82">
        <f>SUM(T9+T11+T12+T13+T17+T18+T19+T21+T22+T23+T26+T29+T31+T34+T35+T40+T41+T48+T52)</f>
        <v>995</v>
      </c>
      <c r="X5" s="83">
        <v>6</v>
      </c>
      <c r="Y5" s="83">
        <f>SUM(T7+T14+T15+T30+T32+T33+T36+T42+T44+T45+T47+T50+T51)</f>
        <v>9</v>
      </c>
      <c r="Z5" s="82">
        <v>2</v>
      </c>
      <c r="AA5" s="82">
        <v>2</v>
      </c>
      <c r="AB5" s="83">
        <v>3</v>
      </c>
      <c r="AC5" s="83">
        <f>SUM(T10+T20+T37+T43)</f>
        <v>13</v>
      </c>
      <c r="AD5" s="82">
        <v>6</v>
      </c>
      <c r="AE5" s="84">
        <f>SUM(T5+T8+T27+T28+T38+T39+T46)</f>
        <v>228</v>
      </c>
      <c r="AF5" s="83">
        <v>2</v>
      </c>
      <c r="AG5" s="83">
        <f>$T6+$T24</f>
        <v>1</v>
      </c>
      <c r="AH5" s="57">
        <f>V5+X5+Z5+AB5+AD5+AF5</f>
        <v>33</v>
      </c>
      <c r="AI5" s="58">
        <f>W5+Y5+AA5+AC5+AE5+AG5+T53</f>
        <v>1253</v>
      </c>
      <c r="AJ5" s="85">
        <v>509</v>
      </c>
      <c r="AK5" s="80">
        <v>618</v>
      </c>
    </row>
    <row r="6" spans="1:37" ht="15" customHeight="1" thickBot="1" x14ac:dyDescent="0.2">
      <c r="A6">
        <v>2</v>
      </c>
      <c r="B6" s="3">
        <v>2</v>
      </c>
      <c r="C6" s="131" t="s">
        <v>84</v>
      </c>
      <c r="D6" s="103">
        <v>6</v>
      </c>
      <c r="E6" s="126">
        <v>1</v>
      </c>
      <c r="F6" s="74">
        <v>1</v>
      </c>
      <c r="G6" s="126">
        <v>1</v>
      </c>
      <c r="H6" s="74">
        <v>1</v>
      </c>
      <c r="I6" s="21">
        <f t="shared" si="0"/>
        <v>0</v>
      </c>
      <c r="J6" s="30">
        <f t="shared" si="0"/>
        <v>0</v>
      </c>
      <c r="K6" s="126">
        <v>1</v>
      </c>
      <c r="L6" s="74">
        <v>1</v>
      </c>
      <c r="M6" s="21">
        <f t="shared" si="1"/>
        <v>0</v>
      </c>
      <c r="N6" s="31">
        <f t="shared" si="1"/>
        <v>0</v>
      </c>
      <c r="O6" s="68">
        <f t="shared" si="2"/>
        <v>0</v>
      </c>
      <c r="P6" s="32">
        <f t="shared" si="3"/>
        <v>7.9872204472843447E-4</v>
      </c>
      <c r="Q6" s="10"/>
      <c r="R6">
        <v>1</v>
      </c>
      <c r="S6" s="101">
        <f>D6</f>
        <v>6</v>
      </c>
      <c r="T6" s="49">
        <f t="shared" si="4"/>
        <v>1</v>
      </c>
      <c r="U6" s="12" t="s">
        <v>19</v>
      </c>
      <c r="V6" s="59">
        <f>V5/AH5</f>
        <v>0.42424242424242425</v>
      </c>
      <c r="W6" s="59">
        <f>W5/AI5</f>
        <v>0.79409417398244209</v>
      </c>
      <c r="X6" s="60">
        <f>X5/AH5</f>
        <v>0.18181818181818182</v>
      </c>
      <c r="Y6" s="60">
        <f>Y5/AI5</f>
        <v>7.1827613727055064E-3</v>
      </c>
      <c r="Z6" s="59">
        <f>Z5/AH5</f>
        <v>6.0606060606060608E-2</v>
      </c>
      <c r="AA6" s="59">
        <f>AA5/AI5</f>
        <v>1.5961691939345571E-3</v>
      </c>
      <c r="AB6" s="60">
        <f>AB5/AH5</f>
        <v>9.0909090909090912E-2</v>
      </c>
      <c r="AC6" s="60">
        <f>AC5/AI5</f>
        <v>1.0375099760574621E-2</v>
      </c>
      <c r="AD6" s="59">
        <f>AD5/AH5</f>
        <v>0.18181818181818182</v>
      </c>
      <c r="AE6" s="59">
        <f>AE5/AI5</f>
        <v>0.18196328810853951</v>
      </c>
      <c r="AF6" s="60">
        <f>AF5/AH5</f>
        <v>6.0606060606060608E-2</v>
      </c>
      <c r="AG6" s="60">
        <f>AG5/AI5</f>
        <v>7.9808459696727857E-4</v>
      </c>
      <c r="AH6" s="61">
        <f>V6+X6+Z6+AB6+AD6+AF6</f>
        <v>1</v>
      </c>
      <c r="AI6" s="62">
        <f>W6+Y6+AA6+AC6+AE6+AG6+0.001</f>
        <v>0.99700957701516357</v>
      </c>
      <c r="AJ6" s="63">
        <f>AJ5/AI5</f>
        <v>0.40622505985634477</v>
      </c>
      <c r="AK6" s="64">
        <f>AK5/AI5</f>
        <v>0.49321628092577813</v>
      </c>
    </row>
    <row r="7" spans="1:37" ht="15" customHeight="1" thickBot="1" x14ac:dyDescent="0.2">
      <c r="A7">
        <v>3</v>
      </c>
      <c r="B7" s="3">
        <v>3</v>
      </c>
      <c r="C7" s="132" t="s">
        <v>26</v>
      </c>
      <c r="D7" s="103">
        <v>2</v>
      </c>
      <c r="E7" s="93">
        <v>2</v>
      </c>
      <c r="F7" s="73">
        <v>2</v>
      </c>
      <c r="G7" s="93">
        <v>2</v>
      </c>
      <c r="H7" s="73">
        <v>2</v>
      </c>
      <c r="I7" s="22">
        <f t="shared" si="0"/>
        <v>0</v>
      </c>
      <c r="J7" s="33">
        <f t="shared" si="0"/>
        <v>0</v>
      </c>
      <c r="K7" s="93">
        <v>3</v>
      </c>
      <c r="L7" s="73">
        <v>3</v>
      </c>
      <c r="M7" s="22">
        <f t="shared" si="1"/>
        <v>-1</v>
      </c>
      <c r="N7" s="34">
        <f t="shared" si="1"/>
        <v>-1</v>
      </c>
      <c r="O7" s="69">
        <f t="shared" si="2"/>
        <v>-0.33333333333333331</v>
      </c>
      <c r="P7" s="35">
        <f t="shared" si="3"/>
        <v>1.5974440894568689E-3</v>
      </c>
      <c r="Q7" s="10"/>
      <c r="R7">
        <v>0</v>
      </c>
      <c r="S7" s="110">
        <f>D7</f>
        <v>2</v>
      </c>
      <c r="T7" s="49">
        <f t="shared" si="4"/>
        <v>2</v>
      </c>
    </row>
    <row r="8" spans="1:37" ht="15" customHeight="1" thickBot="1" x14ac:dyDescent="0.2">
      <c r="A8">
        <v>5</v>
      </c>
      <c r="B8" s="3">
        <v>4</v>
      </c>
      <c r="C8" s="132" t="s">
        <v>27</v>
      </c>
      <c r="D8" s="103">
        <v>5</v>
      </c>
      <c r="E8" s="93">
        <v>119</v>
      </c>
      <c r="F8" s="73">
        <v>218</v>
      </c>
      <c r="G8" s="93">
        <v>121</v>
      </c>
      <c r="H8" s="73">
        <v>223</v>
      </c>
      <c r="I8" s="22">
        <f t="shared" si="0"/>
        <v>-2</v>
      </c>
      <c r="J8" s="33">
        <f t="shared" si="0"/>
        <v>-5</v>
      </c>
      <c r="K8" s="93">
        <v>126</v>
      </c>
      <c r="L8" s="73">
        <v>230</v>
      </c>
      <c r="M8" s="22">
        <f t="shared" si="1"/>
        <v>-7</v>
      </c>
      <c r="N8" s="34">
        <f t="shared" si="1"/>
        <v>-12</v>
      </c>
      <c r="O8" s="69">
        <f t="shared" si="2"/>
        <v>-5.2173913043478258E-2</v>
      </c>
      <c r="P8" s="35">
        <f t="shared" si="3"/>
        <v>0.17412140575079874</v>
      </c>
      <c r="Q8" s="10"/>
      <c r="R8">
        <v>1</v>
      </c>
      <c r="S8" s="97" t="e">
        <f>E5:F538</f>
        <v>#VALUE!</v>
      </c>
      <c r="T8" s="49">
        <f t="shared" si="4"/>
        <v>218</v>
      </c>
    </row>
    <row r="9" spans="1:37" ht="15" customHeight="1" thickBot="1" x14ac:dyDescent="0.2">
      <c r="A9">
        <v>6</v>
      </c>
      <c r="B9" s="3">
        <v>5</v>
      </c>
      <c r="C9" s="133" t="s">
        <v>28</v>
      </c>
      <c r="D9" s="103">
        <v>1</v>
      </c>
      <c r="E9" s="93">
        <v>7</v>
      </c>
      <c r="F9" s="73">
        <v>16</v>
      </c>
      <c r="G9" s="93">
        <v>7</v>
      </c>
      <c r="H9" s="73">
        <v>16</v>
      </c>
      <c r="I9" s="22">
        <f t="shared" si="0"/>
        <v>0</v>
      </c>
      <c r="J9" s="33">
        <f t="shared" si="0"/>
        <v>0</v>
      </c>
      <c r="K9" s="93">
        <v>7</v>
      </c>
      <c r="L9" s="73">
        <v>15</v>
      </c>
      <c r="M9" s="22">
        <f t="shared" si="1"/>
        <v>0</v>
      </c>
      <c r="N9" s="34">
        <f t="shared" si="1"/>
        <v>1</v>
      </c>
      <c r="O9" s="69">
        <f t="shared" si="2"/>
        <v>6.6666666666666666E-2</v>
      </c>
      <c r="P9" s="35">
        <f t="shared" si="3"/>
        <v>1.2779552715654952E-2</v>
      </c>
      <c r="Q9" s="10"/>
      <c r="R9">
        <v>1</v>
      </c>
      <c r="S9" s="94">
        <f t="shared" ref="S9:S53" si="5">D9</f>
        <v>1</v>
      </c>
      <c r="T9" s="49">
        <f t="shared" si="4"/>
        <v>16</v>
      </c>
    </row>
    <row r="10" spans="1:37" ht="15" customHeight="1" thickBot="1" x14ac:dyDescent="0.2">
      <c r="A10">
        <v>7</v>
      </c>
      <c r="B10" s="3">
        <v>6</v>
      </c>
      <c r="C10" s="132" t="s">
        <v>29</v>
      </c>
      <c r="D10" s="103">
        <v>4</v>
      </c>
      <c r="E10" s="93">
        <v>2</v>
      </c>
      <c r="F10" s="73">
        <v>2</v>
      </c>
      <c r="G10" s="93">
        <v>2</v>
      </c>
      <c r="H10" s="73">
        <v>2</v>
      </c>
      <c r="I10" s="22">
        <f t="shared" si="0"/>
        <v>0</v>
      </c>
      <c r="J10" s="33">
        <f t="shared" si="0"/>
        <v>0</v>
      </c>
      <c r="K10" s="93">
        <v>3</v>
      </c>
      <c r="L10" s="73">
        <v>3</v>
      </c>
      <c r="M10" s="22">
        <f t="shared" si="1"/>
        <v>-1</v>
      </c>
      <c r="N10" s="34">
        <f t="shared" si="1"/>
        <v>-1</v>
      </c>
      <c r="O10" s="69">
        <f t="shared" si="2"/>
        <v>-0.33333333333333331</v>
      </c>
      <c r="P10" s="35">
        <f t="shared" si="3"/>
        <v>1.5974440894568689E-3</v>
      </c>
      <c r="Q10" s="10"/>
      <c r="R10" s="98">
        <v>1</v>
      </c>
      <c r="S10" s="96">
        <f t="shared" si="5"/>
        <v>4</v>
      </c>
      <c r="T10" s="49">
        <f t="shared" si="4"/>
        <v>2</v>
      </c>
    </row>
    <row r="11" spans="1:37" ht="15" customHeight="1" thickBot="1" x14ac:dyDescent="0.2">
      <c r="A11" t="s">
        <v>70</v>
      </c>
      <c r="B11" s="3">
        <v>7</v>
      </c>
      <c r="C11" s="132" t="s">
        <v>30</v>
      </c>
      <c r="D11" s="103">
        <v>1</v>
      </c>
      <c r="E11" s="22">
        <v>1</v>
      </c>
      <c r="F11" s="73">
        <v>2</v>
      </c>
      <c r="G11" s="22">
        <v>1</v>
      </c>
      <c r="H11" s="73">
        <v>2</v>
      </c>
      <c r="I11" s="22">
        <f t="shared" si="0"/>
        <v>0</v>
      </c>
      <c r="J11" s="33">
        <f t="shared" si="0"/>
        <v>0</v>
      </c>
      <c r="K11" s="22">
        <v>3</v>
      </c>
      <c r="L11" s="73">
        <v>3</v>
      </c>
      <c r="M11" s="22">
        <f t="shared" si="1"/>
        <v>-2</v>
      </c>
      <c r="N11" s="34">
        <f t="shared" si="1"/>
        <v>-1</v>
      </c>
      <c r="O11" s="69">
        <f t="shared" si="2"/>
        <v>-0.33333333333333331</v>
      </c>
      <c r="P11" s="35">
        <f t="shared" si="3"/>
        <v>1.5974440894568689E-3</v>
      </c>
      <c r="Q11" s="10"/>
      <c r="R11">
        <v>1</v>
      </c>
      <c r="S11" s="94">
        <f t="shared" si="5"/>
        <v>1</v>
      </c>
      <c r="T11" s="49">
        <f t="shared" si="4"/>
        <v>2</v>
      </c>
    </row>
    <row r="12" spans="1:37" ht="15" customHeight="1" thickBot="1" x14ac:dyDescent="0.2">
      <c r="A12">
        <v>8</v>
      </c>
      <c r="B12" s="5">
        <v>8</v>
      </c>
      <c r="C12" s="132" t="s">
        <v>31</v>
      </c>
      <c r="D12" s="103">
        <v>1</v>
      </c>
      <c r="E12" s="93">
        <v>171</v>
      </c>
      <c r="F12" s="73">
        <v>217</v>
      </c>
      <c r="G12" s="93">
        <v>166</v>
      </c>
      <c r="H12" s="73">
        <v>211</v>
      </c>
      <c r="I12" s="22">
        <f t="shared" si="0"/>
        <v>5</v>
      </c>
      <c r="J12" s="33">
        <f t="shared" si="0"/>
        <v>6</v>
      </c>
      <c r="K12" s="93">
        <v>166</v>
      </c>
      <c r="L12" s="73">
        <v>226</v>
      </c>
      <c r="M12" s="22">
        <f t="shared" si="1"/>
        <v>5</v>
      </c>
      <c r="N12" s="34">
        <f t="shared" si="1"/>
        <v>-9</v>
      </c>
      <c r="O12" s="69">
        <f t="shared" si="2"/>
        <v>-3.9823008849557522E-2</v>
      </c>
      <c r="P12" s="35">
        <f t="shared" si="3"/>
        <v>0.17332268370607029</v>
      </c>
      <c r="Q12" s="10"/>
      <c r="R12">
        <v>1</v>
      </c>
      <c r="S12" s="94">
        <f t="shared" si="5"/>
        <v>1</v>
      </c>
      <c r="T12" s="49">
        <f t="shared" si="4"/>
        <v>217</v>
      </c>
    </row>
    <row r="13" spans="1:37" ht="15" customHeight="1" thickBot="1" x14ac:dyDescent="0.2">
      <c r="A13">
        <v>9</v>
      </c>
      <c r="B13" s="104"/>
      <c r="C13" s="132" t="s">
        <v>73</v>
      </c>
      <c r="D13" s="103">
        <v>1</v>
      </c>
      <c r="E13" s="93">
        <v>133</v>
      </c>
      <c r="F13" s="73">
        <v>133</v>
      </c>
      <c r="G13" s="93">
        <v>131</v>
      </c>
      <c r="H13" s="73">
        <v>131</v>
      </c>
      <c r="I13" s="22">
        <f t="shared" si="0"/>
        <v>2</v>
      </c>
      <c r="J13" s="33">
        <f t="shared" si="0"/>
        <v>2</v>
      </c>
      <c r="K13" s="93">
        <v>128</v>
      </c>
      <c r="L13" s="73">
        <v>130</v>
      </c>
      <c r="M13" s="22">
        <f t="shared" si="1"/>
        <v>5</v>
      </c>
      <c r="N13" s="34">
        <f t="shared" si="1"/>
        <v>3</v>
      </c>
      <c r="O13" s="69">
        <f>IF(ISERROR(N13/L13),0,N13/L13)</f>
        <v>2.3076923076923078E-2</v>
      </c>
      <c r="P13" s="35">
        <f t="shared" si="3"/>
        <v>0.1062300319488818</v>
      </c>
      <c r="Q13" s="10"/>
      <c r="R13">
        <v>1</v>
      </c>
      <c r="S13" s="94">
        <f t="shared" si="5"/>
        <v>1</v>
      </c>
      <c r="T13" s="49">
        <f t="shared" si="4"/>
        <v>133</v>
      </c>
    </row>
    <row r="14" spans="1:37" ht="14.25" customHeight="1" thickBot="1" x14ac:dyDescent="0.2">
      <c r="B14" s="3">
        <v>9</v>
      </c>
      <c r="C14" s="116" t="s">
        <v>32</v>
      </c>
      <c r="D14" s="103">
        <v>2</v>
      </c>
      <c r="E14" s="22"/>
      <c r="F14" s="73"/>
      <c r="G14" s="22"/>
      <c r="H14" s="73"/>
      <c r="I14" s="22">
        <f t="shared" si="0"/>
        <v>0</v>
      </c>
      <c r="J14" s="36">
        <f t="shared" si="0"/>
        <v>0</v>
      </c>
      <c r="K14" s="22"/>
      <c r="L14" s="73"/>
      <c r="M14" s="22">
        <f t="shared" si="1"/>
        <v>0</v>
      </c>
      <c r="N14" s="34">
        <f t="shared" si="1"/>
        <v>0</v>
      </c>
      <c r="O14" s="69">
        <f t="shared" ref="O14:O54" si="6">IF(ISERROR(N14/L14),0,N14/L14)</f>
        <v>0</v>
      </c>
      <c r="P14" s="35">
        <f t="shared" si="3"/>
        <v>0</v>
      </c>
      <c r="Q14" s="10"/>
      <c r="R14">
        <v>0</v>
      </c>
      <c r="S14" s="100">
        <f t="shared" si="5"/>
        <v>2</v>
      </c>
      <c r="T14" s="49">
        <f t="shared" si="4"/>
        <v>0</v>
      </c>
    </row>
    <row r="15" spans="1:37" ht="15" customHeight="1" thickBot="1" x14ac:dyDescent="0.2">
      <c r="B15" s="6">
        <v>10</v>
      </c>
      <c r="C15" s="132" t="s">
        <v>33</v>
      </c>
      <c r="D15" s="103">
        <v>2</v>
      </c>
      <c r="E15" s="22">
        <v>1</v>
      </c>
      <c r="F15" s="73">
        <v>1</v>
      </c>
      <c r="G15" s="22">
        <v>1</v>
      </c>
      <c r="H15" s="73">
        <v>1</v>
      </c>
      <c r="I15" s="22">
        <f t="shared" si="0"/>
        <v>0</v>
      </c>
      <c r="J15" s="33">
        <f t="shared" si="0"/>
        <v>0</v>
      </c>
      <c r="K15" s="22">
        <v>1</v>
      </c>
      <c r="L15" s="73">
        <v>1</v>
      </c>
      <c r="M15" s="22">
        <f t="shared" si="1"/>
        <v>0</v>
      </c>
      <c r="N15" s="34">
        <f t="shared" si="1"/>
        <v>0</v>
      </c>
      <c r="O15" s="69">
        <f t="shared" si="6"/>
        <v>0</v>
      </c>
      <c r="P15" s="35">
        <f t="shared" si="3"/>
        <v>7.9872204472843447E-4</v>
      </c>
      <c r="Q15" s="10"/>
      <c r="R15">
        <v>0</v>
      </c>
      <c r="S15" s="100">
        <f t="shared" si="5"/>
        <v>2</v>
      </c>
      <c r="T15" s="49">
        <f t="shared" si="4"/>
        <v>1</v>
      </c>
    </row>
    <row r="16" spans="1:37" ht="15" customHeight="1" thickBot="1" x14ac:dyDescent="0.2">
      <c r="A16">
        <v>11</v>
      </c>
      <c r="B16" s="3">
        <v>11</v>
      </c>
      <c r="C16" s="132" t="s">
        <v>34</v>
      </c>
      <c r="D16" s="103">
        <v>3</v>
      </c>
      <c r="E16" s="93"/>
      <c r="F16" s="73"/>
      <c r="G16" s="93"/>
      <c r="H16" s="73"/>
      <c r="I16" s="22">
        <f t="shared" si="0"/>
        <v>0</v>
      </c>
      <c r="J16" s="33">
        <f t="shared" si="0"/>
        <v>0</v>
      </c>
      <c r="K16" s="93"/>
      <c r="L16" s="73"/>
      <c r="M16" s="22">
        <f t="shared" si="1"/>
        <v>0</v>
      </c>
      <c r="N16" s="34">
        <f t="shared" si="1"/>
        <v>0</v>
      </c>
      <c r="O16" s="69">
        <f t="shared" si="6"/>
        <v>0</v>
      </c>
      <c r="P16" s="35">
        <f t="shared" si="3"/>
        <v>0</v>
      </c>
      <c r="Q16" s="10"/>
      <c r="R16">
        <v>1</v>
      </c>
      <c r="S16" s="95">
        <f t="shared" si="5"/>
        <v>3</v>
      </c>
      <c r="T16" s="49">
        <f t="shared" si="4"/>
        <v>0</v>
      </c>
      <c r="AC16" s="78"/>
    </row>
    <row r="17" spans="1:20" ht="15" customHeight="1" thickBot="1" x14ac:dyDescent="0.2">
      <c r="A17">
        <v>12</v>
      </c>
      <c r="B17" s="3">
        <v>12</v>
      </c>
      <c r="C17" s="132" t="s">
        <v>35</v>
      </c>
      <c r="D17" s="103">
        <v>1</v>
      </c>
      <c r="E17" s="93">
        <v>5</v>
      </c>
      <c r="F17" s="73">
        <v>5</v>
      </c>
      <c r="G17" s="93">
        <v>4</v>
      </c>
      <c r="H17" s="73">
        <v>4</v>
      </c>
      <c r="I17" s="22">
        <f t="shared" si="0"/>
        <v>1</v>
      </c>
      <c r="J17" s="33">
        <f t="shared" si="0"/>
        <v>1</v>
      </c>
      <c r="K17" s="93">
        <v>6</v>
      </c>
      <c r="L17" s="73">
        <v>6</v>
      </c>
      <c r="M17" s="22">
        <f t="shared" si="1"/>
        <v>-1</v>
      </c>
      <c r="N17" s="34">
        <f t="shared" si="1"/>
        <v>-1</v>
      </c>
      <c r="O17" s="69">
        <f t="shared" si="6"/>
        <v>-0.16666666666666666</v>
      </c>
      <c r="P17" s="35">
        <f t="shared" si="3"/>
        <v>3.9936102236421724E-3</v>
      </c>
      <c r="Q17" s="10"/>
      <c r="R17">
        <v>1</v>
      </c>
      <c r="S17" s="94">
        <f t="shared" si="5"/>
        <v>1</v>
      </c>
      <c r="T17" s="49">
        <f t="shared" si="4"/>
        <v>5</v>
      </c>
    </row>
    <row r="18" spans="1:20" ht="15" customHeight="1" thickBot="1" x14ac:dyDescent="0.2">
      <c r="A18">
        <v>13</v>
      </c>
      <c r="B18" s="3">
        <v>13</v>
      </c>
      <c r="C18" s="132" t="s">
        <v>36</v>
      </c>
      <c r="D18" s="103">
        <v>1</v>
      </c>
      <c r="E18" s="93">
        <v>34</v>
      </c>
      <c r="F18" s="73">
        <v>34</v>
      </c>
      <c r="G18" s="93">
        <v>36</v>
      </c>
      <c r="H18" s="73">
        <v>36</v>
      </c>
      <c r="I18" s="22">
        <f t="shared" si="0"/>
        <v>-2</v>
      </c>
      <c r="J18" s="33">
        <f t="shared" si="0"/>
        <v>-2</v>
      </c>
      <c r="K18" s="93">
        <v>25</v>
      </c>
      <c r="L18" s="73">
        <v>25</v>
      </c>
      <c r="M18" s="22">
        <f t="shared" si="1"/>
        <v>9</v>
      </c>
      <c r="N18" s="34">
        <f t="shared" si="1"/>
        <v>9</v>
      </c>
      <c r="O18" s="69">
        <f t="shared" si="6"/>
        <v>0.36</v>
      </c>
      <c r="P18" s="35">
        <f t="shared" si="3"/>
        <v>2.7156549520766772E-2</v>
      </c>
      <c r="Q18" s="10"/>
      <c r="R18">
        <v>1</v>
      </c>
      <c r="S18" s="94">
        <f t="shared" si="5"/>
        <v>1</v>
      </c>
      <c r="T18" s="49">
        <f t="shared" si="4"/>
        <v>34</v>
      </c>
    </row>
    <row r="19" spans="1:20" ht="15" customHeight="1" thickBot="1" x14ac:dyDescent="0.2">
      <c r="A19">
        <v>14</v>
      </c>
      <c r="B19" s="3">
        <v>14</v>
      </c>
      <c r="C19" s="132" t="s">
        <v>37</v>
      </c>
      <c r="D19" s="103">
        <v>1</v>
      </c>
      <c r="E19" s="93">
        <v>1</v>
      </c>
      <c r="F19" s="73">
        <v>1</v>
      </c>
      <c r="G19" s="93">
        <v>1</v>
      </c>
      <c r="H19" s="73">
        <v>1</v>
      </c>
      <c r="I19" s="22">
        <f t="shared" si="0"/>
        <v>0</v>
      </c>
      <c r="J19" s="33">
        <f t="shared" si="0"/>
        <v>0</v>
      </c>
      <c r="K19" s="93">
        <v>1</v>
      </c>
      <c r="L19" s="73">
        <v>1</v>
      </c>
      <c r="M19" s="22">
        <f t="shared" si="1"/>
        <v>0</v>
      </c>
      <c r="N19" s="34">
        <f t="shared" si="1"/>
        <v>0</v>
      </c>
      <c r="O19" s="69">
        <f t="shared" si="6"/>
        <v>0</v>
      </c>
      <c r="P19" s="35">
        <f t="shared" si="3"/>
        <v>7.9872204472843447E-4</v>
      </c>
      <c r="Q19" s="10"/>
      <c r="R19">
        <v>1</v>
      </c>
      <c r="S19" s="94">
        <f t="shared" si="5"/>
        <v>1</v>
      </c>
      <c r="T19" s="49">
        <f t="shared" si="4"/>
        <v>1</v>
      </c>
    </row>
    <row r="20" spans="1:20" ht="15" customHeight="1" thickBot="1" x14ac:dyDescent="0.2">
      <c r="A20" t="s">
        <v>75</v>
      </c>
      <c r="B20" s="104"/>
      <c r="C20" s="132" t="s">
        <v>68</v>
      </c>
      <c r="D20" s="103">
        <v>4</v>
      </c>
      <c r="E20" s="93"/>
      <c r="F20" s="109"/>
      <c r="G20" s="93"/>
      <c r="H20" s="109"/>
      <c r="I20" s="93">
        <f t="shared" si="0"/>
        <v>0</v>
      </c>
      <c r="J20" s="105">
        <f t="shared" si="0"/>
        <v>0</v>
      </c>
      <c r="K20" s="93"/>
      <c r="L20" s="109"/>
      <c r="M20" s="93">
        <v>0</v>
      </c>
      <c r="N20" s="106">
        <v>0</v>
      </c>
      <c r="O20" s="107">
        <f t="shared" si="6"/>
        <v>0</v>
      </c>
      <c r="P20" s="108">
        <f t="shared" si="3"/>
        <v>0</v>
      </c>
      <c r="Q20" s="10"/>
      <c r="R20" s="98">
        <v>1</v>
      </c>
      <c r="S20" s="96">
        <f t="shared" si="5"/>
        <v>4</v>
      </c>
      <c r="T20" s="49">
        <f t="shared" si="4"/>
        <v>0</v>
      </c>
    </row>
    <row r="21" spans="1:20" ht="15" customHeight="1" thickBot="1" x14ac:dyDescent="0.2">
      <c r="A21" s="114" t="s">
        <v>74</v>
      </c>
      <c r="B21" s="3">
        <v>15</v>
      </c>
      <c r="C21" s="132" t="s">
        <v>66</v>
      </c>
      <c r="D21" s="103">
        <v>1</v>
      </c>
      <c r="E21" s="93">
        <v>127</v>
      </c>
      <c r="F21" s="73">
        <v>138</v>
      </c>
      <c r="G21" s="93">
        <v>118</v>
      </c>
      <c r="H21" s="73">
        <v>132</v>
      </c>
      <c r="I21" s="22">
        <f t="shared" si="0"/>
        <v>9</v>
      </c>
      <c r="J21" s="33">
        <f t="shared" si="0"/>
        <v>6</v>
      </c>
      <c r="K21" s="93">
        <v>116</v>
      </c>
      <c r="L21" s="73">
        <v>130</v>
      </c>
      <c r="M21" s="22">
        <f t="shared" ref="M21:N33" si="7">E21-K21</f>
        <v>11</v>
      </c>
      <c r="N21" s="34">
        <f t="shared" si="7"/>
        <v>8</v>
      </c>
      <c r="O21" s="69">
        <f t="shared" si="6"/>
        <v>6.1538461538461542E-2</v>
      </c>
      <c r="P21" s="35">
        <f t="shared" si="3"/>
        <v>0.11022364217252396</v>
      </c>
      <c r="Q21" s="10"/>
      <c r="R21">
        <v>1</v>
      </c>
      <c r="S21" s="94">
        <f t="shared" si="5"/>
        <v>1</v>
      </c>
      <c r="T21" s="49">
        <f t="shared" si="4"/>
        <v>138</v>
      </c>
    </row>
    <row r="22" spans="1:20" ht="15" customHeight="1" thickBot="1" x14ac:dyDescent="0.2">
      <c r="A22">
        <v>18</v>
      </c>
      <c r="B22" s="3">
        <v>16</v>
      </c>
      <c r="C22" s="132" t="s">
        <v>57</v>
      </c>
      <c r="D22" s="103">
        <v>1</v>
      </c>
      <c r="E22" s="93">
        <v>6</v>
      </c>
      <c r="F22" s="73">
        <v>6</v>
      </c>
      <c r="G22" s="93">
        <v>6</v>
      </c>
      <c r="H22" s="73">
        <v>6</v>
      </c>
      <c r="I22" s="22">
        <f t="shared" si="0"/>
        <v>0</v>
      </c>
      <c r="J22" s="33">
        <f t="shared" si="0"/>
        <v>0</v>
      </c>
      <c r="K22" s="93">
        <v>6</v>
      </c>
      <c r="L22" s="73">
        <v>6</v>
      </c>
      <c r="M22" s="22">
        <f t="shared" si="7"/>
        <v>0</v>
      </c>
      <c r="N22" s="34">
        <f t="shared" si="7"/>
        <v>0</v>
      </c>
      <c r="O22" s="69">
        <f t="shared" si="6"/>
        <v>0</v>
      </c>
      <c r="P22" s="35">
        <f t="shared" si="3"/>
        <v>4.7923322683706068E-3</v>
      </c>
      <c r="Q22" s="10"/>
      <c r="R22">
        <v>1</v>
      </c>
      <c r="S22" s="94">
        <f t="shared" si="5"/>
        <v>1</v>
      </c>
      <c r="T22" s="49">
        <f t="shared" si="4"/>
        <v>6</v>
      </c>
    </row>
    <row r="23" spans="1:20" ht="15" customHeight="1" thickBot="1" x14ac:dyDescent="0.2">
      <c r="A23">
        <v>19</v>
      </c>
      <c r="B23" s="3">
        <v>17</v>
      </c>
      <c r="C23" s="132" t="s">
        <v>38</v>
      </c>
      <c r="D23" s="103">
        <v>1</v>
      </c>
      <c r="E23" s="93">
        <v>3</v>
      </c>
      <c r="F23" s="73">
        <v>7</v>
      </c>
      <c r="G23" s="93">
        <v>3</v>
      </c>
      <c r="H23" s="73">
        <v>7</v>
      </c>
      <c r="I23" s="37">
        <f t="shared" si="0"/>
        <v>0</v>
      </c>
      <c r="J23" s="33">
        <f t="shared" si="0"/>
        <v>0</v>
      </c>
      <c r="K23" s="93">
        <v>1</v>
      </c>
      <c r="L23" s="73">
        <v>5</v>
      </c>
      <c r="M23" s="37">
        <f t="shared" si="7"/>
        <v>2</v>
      </c>
      <c r="N23" s="38">
        <f t="shared" si="7"/>
        <v>2</v>
      </c>
      <c r="O23" s="70">
        <f t="shared" si="6"/>
        <v>0.4</v>
      </c>
      <c r="P23" s="39">
        <f t="shared" si="3"/>
        <v>5.5910543130990413E-3</v>
      </c>
      <c r="Q23" s="10"/>
      <c r="R23">
        <v>1</v>
      </c>
      <c r="S23" s="94">
        <f t="shared" si="5"/>
        <v>1</v>
      </c>
      <c r="T23" s="49">
        <f t="shared" si="4"/>
        <v>7</v>
      </c>
    </row>
    <row r="24" spans="1:20" ht="15" customHeight="1" thickBot="1" x14ac:dyDescent="0.2">
      <c r="A24">
        <v>20</v>
      </c>
      <c r="B24" s="3">
        <v>18</v>
      </c>
      <c r="C24" s="134" t="s">
        <v>39</v>
      </c>
      <c r="D24" s="103">
        <v>6</v>
      </c>
      <c r="E24" s="22"/>
      <c r="F24" s="73"/>
      <c r="G24" s="22"/>
      <c r="H24" s="73"/>
      <c r="I24" s="37">
        <f t="shared" si="0"/>
        <v>0</v>
      </c>
      <c r="J24" s="40">
        <f t="shared" si="0"/>
        <v>0</v>
      </c>
      <c r="K24" s="22"/>
      <c r="L24" s="73"/>
      <c r="M24" s="37">
        <f t="shared" si="7"/>
        <v>0</v>
      </c>
      <c r="N24" s="38">
        <f t="shared" si="7"/>
        <v>0</v>
      </c>
      <c r="O24" s="70">
        <f t="shared" si="6"/>
        <v>0</v>
      </c>
      <c r="P24" s="39">
        <f t="shared" si="3"/>
        <v>0</v>
      </c>
      <c r="Q24" s="10"/>
      <c r="R24">
        <v>1</v>
      </c>
      <c r="S24" s="101">
        <f t="shared" si="5"/>
        <v>6</v>
      </c>
      <c r="T24" s="49">
        <f t="shared" si="4"/>
        <v>0</v>
      </c>
    </row>
    <row r="25" spans="1:20" ht="15" customHeight="1" thickBot="1" x14ac:dyDescent="0.2">
      <c r="B25" s="3">
        <v>19</v>
      </c>
      <c r="C25" s="132" t="s">
        <v>40</v>
      </c>
      <c r="D25" s="103">
        <v>3</v>
      </c>
      <c r="E25" s="22"/>
      <c r="F25" s="73"/>
      <c r="G25" s="22"/>
      <c r="H25" s="73"/>
      <c r="I25" s="22">
        <f t="shared" si="0"/>
        <v>0</v>
      </c>
      <c r="J25" s="33">
        <f t="shared" si="0"/>
        <v>0</v>
      </c>
      <c r="K25" s="22"/>
      <c r="L25" s="73"/>
      <c r="M25" s="22">
        <f t="shared" si="7"/>
        <v>0</v>
      </c>
      <c r="N25" s="34">
        <f t="shared" si="7"/>
        <v>0</v>
      </c>
      <c r="O25" s="69">
        <f t="shared" si="6"/>
        <v>0</v>
      </c>
      <c r="P25" s="35">
        <f t="shared" si="3"/>
        <v>0</v>
      </c>
      <c r="Q25" s="10"/>
      <c r="R25">
        <v>0</v>
      </c>
      <c r="S25" s="115">
        <f t="shared" si="5"/>
        <v>3</v>
      </c>
      <c r="T25" s="49">
        <f t="shared" si="4"/>
        <v>0</v>
      </c>
    </row>
    <row r="26" spans="1:20" ht="15" customHeight="1" thickBot="1" x14ac:dyDescent="0.2">
      <c r="A26">
        <v>21</v>
      </c>
      <c r="B26" s="3">
        <v>20</v>
      </c>
      <c r="C26" s="132" t="s">
        <v>41</v>
      </c>
      <c r="D26" s="103">
        <v>1</v>
      </c>
      <c r="E26" s="93">
        <v>10</v>
      </c>
      <c r="F26" s="73">
        <v>15</v>
      </c>
      <c r="G26" s="93">
        <v>10</v>
      </c>
      <c r="H26" s="73">
        <v>15</v>
      </c>
      <c r="I26" s="22">
        <f t="shared" si="0"/>
        <v>0</v>
      </c>
      <c r="J26" s="33">
        <f t="shared" si="0"/>
        <v>0</v>
      </c>
      <c r="K26" s="93">
        <v>10</v>
      </c>
      <c r="L26" s="73">
        <v>14</v>
      </c>
      <c r="M26" s="22">
        <f t="shared" si="7"/>
        <v>0</v>
      </c>
      <c r="N26" s="34">
        <f t="shared" si="7"/>
        <v>1</v>
      </c>
      <c r="O26" s="69">
        <f t="shared" si="6"/>
        <v>7.1428571428571425E-2</v>
      </c>
      <c r="P26" s="35">
        <f t="shared" si="3"/>
        <v>1.1980830670926517E-2</v>
      </c>
      <c r="Q26" s="10"/>
      <c r="R26">
        <v>1</v>
      </c>
      <c r="S26" s="94">
        <f t="shared" si="5"/>
        <v>1</v>
      </c>
      <c r="T26" s="49">
        <f t="shared" si="4"/>
        <v>15</v>
      </c>
    </row>
    <row r="27" spans="1:20" ht="15" customHeight="1" thickBot="1" x14ac:dyDescent="0.2">
      <c r="A27">
        <v>22</v>
      </c>
      <c r="B27" s="3">
        <v>21</v>
      </c>
      <c r="C27" s="132" t="s">
        <v>42</v>
      </c>
      <c r="D27" s="103">
        <v>5</v>
      </c>
      <c r="E27" s="93">
        <v>1</v>
      </c>
      <c r="F27" s="73">
        <v>5</v>
      </c>
      <c r="G27" s="93">
        <v>1</v>
      </c>
      <c r="H27" s="73">
        <v>5</v>
      </c>
      <c r="I27" s="22">
        <f t="shared" si="0"/>
        <v>0</v>
      </c>
      <c r="J27" s="33">
        <f t="shared" si="0"/>
        <v>0</v>
      </c>
      <c r="K27" s="93">
        <v>1</v>
      </c>
      <c r="L27" s="73">
        <v>5</v>
      </c>
      <c r="M27" s="22">
        <f t="shared" si="7"/>
        <v>0</v>
      </c>
      <c r="N27" s="34">
        <f t="shared" si="7"/>
        <v>0</v>
      </c>
      <c r="O27" s="69">
        <f t="shared" si="6"/>
        <v>0</v>
      </c>
      <c r="P27" s="35">
        <f t="shared" si="3"/>
        <v>3.9936102236421724E-3</v>
      </c>
      <c r="Q27" s="10"/>
      <c r="R27">
        <v>1</v>
      </c>
      <c r="S27" s="97">
        <f t="shared" si="5"/>
        <v>5</v>
      </c>
      <c r="T27" s="49">
        <f t="shared" si="4"/>
        <v>5</v>
      </c>
    </row>
    <row r="28" spans="1:20" ht="15" customHeight="1" thickBot="1" x14ac:dyDescent="0.2">
      <c r="A28">
        <v>23</v>
      </c>
      <c r="B28" s="3">
        <v>22</v>
      </c>
      <c r="C28" s="132" t="s">
        <v>43</v>
      </c>
      <c r="D28" s="103">
        <v>5</v>
      </c>
      <c r="E28" s="93">
        <v>2</v>
      </c>
      <c r="F28" s="73">
        <v>2</v>
      </c>
      <c r="G28" s="93">
        <v>2</v>
      </c>
      <c r="H28" s="73">
        <v>2</v>
      </c>
      <c r="I28" s="22">
        <f t="shared" si="0"/>
        <v>0</v>
      </c>
      <c r="J28" s="33">
        <f t="shared" si="0"/>
        <v>0</v>
      </c>
      <c r="K28" s="93">
        <v>3</v>
      </c>
      <c r="L28" s="73">
        <v>3</v>
      </c>
      <c r="M28" s="22">
        <f t="shared" si="7"/>
        <v>-1</v>
      </c>
      <c r="N28" s="34">
        <f t="shared" si="7"/>
        <v>-1</v>
      </c>
      <c r="O28" s="69">
        <f t="shared" si="6"/>
        <v>-0.33333333333333331</v>
      </c>
      <c r="P28" s="35">
        <f t="shared" si="3"/>
        <v>1.5974440894568689E-3</v>
      </c>
      <c r="Q28" s="10"/>
      <c r="R28">
        <v>1</v>
      </c>
      <c r="S28" s="97">
        <f t="shared" si="5"/>
        <v>5</v>
      </c>
      <c r="T28" s="49">
        <f t="shared" si="4"/>
        <v>2</v>
      </c>
    </row>
    <row r="29" spans="1:20" ht="15" customHeight="1" thickBot="1" x14ac:dyDescent="0.2">
      <c r="A29">
        <v>24</v>
      </c>
      <c r="B29" s="3">
        <v>23</v>
      </c>
      <c r="C29" s="132" t="s">
        <v>44</v>
      </c>
      <c r="D29" s="103">
        <v>1</v>
      </c>
      <c r="E29" s="93">
        <v>244</v>
      </c>
      <c r="F29" s="73">
        <v>282</v>
      </c>
      <c r="G29" s="93">
        <v>246</v>
      </c>
      <c r="H29" s="73">
        <v>284</v>
      </c>
      <c r="I29" s="22">
        <f t="shared" si="0"/>
        <v>-2</v>
      </c>
      <c r="J29" s="33">
        <f t="shared" si="0"/>
        <v>-2</v>
      </c>
      <c r="K29" s="93">
        <v>230</v>
      </c>
      <c r="L29" s="73">
        <v>267</v>
      </c>
      <c r="M29" s="22">
        <f t="shared" si="7"/>
        <v>14</v>
      </c>
      <c r="N29" s="34">
        <f t="shared" si="7"/>
        <v>15</v>
      </c>
      <c r="O29" s="69">
        <f t="shared" si="6"/>
        <v>5.6179775280898875E-2</v>
      </c>
      <c r="P29" s="35">
        <f t="shared" si="3"/>
        <v>0.22523961661341854</v>
      </c>
      <c r="Q29" s="10"/>
      <c r="R29">
        <v>1</v>
      </c>
      <c r="S29" s="94">
        <f t="shared" si="5"/>
        <v>1</v>
      </c>
      <c r="T29" s="49">
        <f t="shared" si="4"/>
        <v>282</v>
      </c>
    </row>
    <row r="30" spans="1:20" ht="15" customHeight="1" thickBot="1" x14ac:dyDescent="0.2">
      <c r="A30">
        <v>25</v>
      </c>
      <c r="B30" s="3">
        <v>24</v>
      </c>
      <c r="C30" s="132" t="s">
        <v>45</v>
      </c>
      <c r="D30" s="103">
        <v>2</v>
      </c>
      <c r="E30" s="22"/>
      <c r="F30" s="73"/>
      <c r="G30" s="22"/>
      <c r="H30" s="73"/>
      <c r="I30" s="22">
        <f t="shared" si="0"/>
        <v>0</v>
      </c>
      <c r="J30" s="33">
        <f t="shared" si="0"/>
        <v>0</v>
      </c>
      <c r="K30" s="22"/>
      <c r="L30" s="73"/>
      <c r="M30" s="22">
        <f t="shared" si="7"/>
        <v>0</v>
      </c>
      <c r="N30" s="34">
        <f t="shared" si="7"/>
        <v>0</v>
      </c>
      <c r="O30" s="69">
        <f t="shared" si="6"/>
        <v>0</v>
      </c>
      <c r="P30" s="35">
        <f t="shared" si="3"/>
        <v>0</v>
      </c>
      <c r="Q30" s="10"/>
      <c r="R30">
        <v>1</v>
      </c>
      <c r="S30" s="99">
        <f t="shared" si="5"/>
        <v>2</v>
      </c>
      <c r="T30" s="49">
        <f t="shared" si="4"/>
        <v>0</v>
      </c>
    </row>
    <row r="31" spans="1:20" ht="15" customHeight="1" thickBot="1" x14ac:dyDescent="0.2">
      <c r="A31">
        <v>26</v>
      </c>
      <c r="B31" s="104"/>
      <c r="C31" s="132" t="s">
        <v>69</v>
      </c>
      <c r="D31" s="103">
        <v>1</v>
      </c>
      <c r="E31" s="93"/>
      <c r="F31" s="109"/>
      <c r="G31" s="93"/>
      <c r="H31" s="109"/>
      <c r="I31" s="93">
        <f t="shared" si="0"/>
        <v>0</v>
      </c>
      <c r="J31" s="105">
        <f t="shared" si="0"/>
        <v>0</v>
      </c>
      <c r="K31" s="93"/>
      <c r="L31" s="109"/>
      <c r="M31" s="93">
        <f t="shared" si="7"/>
        <v>0</v>
      </c>
      <c r="N31" s="106">
        <f t="shared" si="7"/>
        <v>0</v>
      </c>
      <c r="O31" s="107">
        <f t="shared" si="6"/>
        <v>0</v>
      </c>
      <c r="P31" s="108">
        <f t="shared" si="3"/>
        <v>0</v>
      </c>
      <c r="Q31" s="10"/>
      <c r="R31">
        <v>1</v>
      </c>
      <c r="S31" s="94">
        <f t="shared" si="5"/>
        <v>1</v>
      </c>
      <c r="T31" s="49">
        <f t="shared" si="4"/>
        <v>0</v>
      </c>
    </row>
    <row r="32" spans="1:20" ht="15" customHeight="1" thickBot="1" x14ac:dyDescent="0.2">
      <c r="B32" s="3">
        <v>25</v>
      </c>
      <c r="C32" s="132" t="s">
        <v>46</v>
      </c>
      <c r="D32" s="103">
        <v>2</v>
      </c>
      <c r="E32" s="22"/>
      <c r="F32" s="73"/>
      <c r="G32" s="22"/>
      <c r="H32" s="73"/>
      <c r="I32" s="22">
        <f t="shared" si="0"/>
        <v>0</v>
      </c>
      <c r="J32" s="33">
        <f t="shared" si="0"/>
        <v>0</v>
      </c>
      <c r="K32" s="22"/>
      <c r="L32" s="73"/>
      <c r="M32" s="22">
        <f t="shared" si="7"/>
        <v>0</v>
      </c>
      <c r="N32" s="34">
        <f t="shared" si="7"/>
        <v>0</v>
      </c>
      <c r="O32" s="69">
        <f t="shared" si="6"/>
        <v>0</v>
      </c>
      <c r="P32" s="35">
        <f t="shared" si="3"/>
        <v>0</v>
      </c>
      <c r="Q32" s="10"/>
      <c r="R32">
        <v>0</v>
      </c>
      <c r="S32" s="100">
        <f t="shared" si="5"/>
        <v>2</v>
      </c>
      <c r="T32" s="49">
        <f t="shared" si="4"/>
        <v>0</v>
      </c>
    </row>
    <row r="33" spans="1:20" ht="15" customHeight="1" thickBot="1" x14ac:dyDescent="0.2">
      <c r="B33" s="3">
        <v>26</v>
      </c>
      <c r="C33" s="132" t="s">
        <v>47</v>
      </c>
      <c r="D33" s="103">
        <v>2</v>
      </c>
      <c r="E33" s="22">
        <v>1</v>
      </c>
      <c r="F33" s="73">
        <v>1</v>
      </c>
      <c r="G33" s="22">
        <v>1</v>
      </c>
      <c r="H33" s="73">
        <v>1</v>
      </c>
      <c r="I33" s="22">
        <f t="shared" si="0"/>
        <v>0</v>
      </c>
      <c r="J33" s="33">
        <f t="shared" si="0"/>
        <v>0</v>
      </c>
      <c r="K33" s="22">
        <v>2</v>
      </c>
      <c r="L33" s="73">
        <v>2</v>
      </c>
      <c r="M33" s="22">
        <f t="shared" si="7"/>
        <v>-1</v>
      </c>
      <c r="N33" s="34">
        <f t="shared" si="7"/>
        <v>-1</v>
      </c>
      <c r="O33" s="69">
        <f t="shared" si="6"/>
        <v>-0.5</v>
      </c>
      <c r="P33" s="35">
        <f t="shared" si="3"/>
        <v>7.9872204472843447E-4</v>
      </c>
      <c r="Q33" s="10"/>
      <c r="R33">
        <v>0</v>
      </c>
      <c r="S33" s="100">
        <f t="shared" si="5"/>
        <v>2</v>
      </c>
      <c r="T33" s="49">
        <f t="shared" si="4"/>
        <v>1</v>
      </c>
    </row>
    <row r="34" spans="1:20" ht="15.75" customHeight="1" thickBot="1" x14ac:dyDescent="0.2">
      <c r="B34" s="3">
        <v>27</v>
      </c>
      <c r="C34" s="132" t="s">
        <v>61</v>
      </c>
      <c r="D34" s="103">
        <v>1</v>
      </c>
      <c r="E34" s="22"/>
      <c r="F34" s="73"/>
      <c r="G34" s="22"/>
      <c r="H34" s="73"/>
      <c r="I34" s="22">
        <f t="shared" si="0"/>
        <v>0</v>
      </c>
      <c r="J34" s="33">
        <f t="shared" si="0"/>
        <v>0</v>
      </c>
      <c r="K34" s="22"/>
      <c r="L34" s="73"/>
      <c r="M34" s="37">
        <v>0</v>
      </c>
      <c r="N34" s="38">
        <v>0</v>
      </c>
      <c r="O34" s="70">
        <f t="shared" si="6"/>
        <v>0</v>
      </c>
      <c r="P34" s="39">
        <f t="shared" si="3"/>
        <v>0</v>
      </c>
      <c r="Q34" s="10"/>
      <c r="R34">
        <v>0</v>
      </c>
      <c r="S34" s="100">
        <f t="shared" si="5"/>
        <v>1</v>
      </c>
      <c r="T34" s="49">
        <f t="shared" si="4"/>
        <v>0</v>
      </c>
    </row>
    <row r="35" spans="1:20" ht="15" customHeight="1" thickBot="1" x14ac:dyDescent="0.2">
      <c r="A35">
        <v>29</v>
      </c>
      <c r="B35" s="3">
        <v>28</v>
      </c>
      <c r="C35" s="132" t="s">
        <v>48</v>
      </c>
      <c r="D35" s="103">
        <v>1</v>
      </c>
      <c r="E35" s="93">
        <v>59</v>
      </c>
      <c r="F35" s="73">
        <v>59</v>
      </c>
      <c r="G35" s="93">
        <v>57</v>
      </c>
      <c r="H35" s="73">
        <v>57</v>
      </c>
      <c r="I35" s="22">
        <f t="shared" si="0"/>
        <v>2</v>
      </c>
      <c r="J35" s="33">
        <f t="shared" si="0"/>
        <v>2</v>
      </c>
      <c r="K35" s="93">
        <v>20</v>
      </c>
      <c r="L35" s="73">
        <v>20</v>
      </c>
      <c r="M35" s="22">
        <f t="shared" ref="M35:N54" si="8">E35-K35</f>
        <v>39</v>
      </c>
      <c r="N35" s="34">
        <f t="shared" si="8"/>
        <v>39</v>
      </c>
      <c r="O35" s="69">
        <f t="shared" si="6"/>
        <v>1.95</v>
      </c>
      <c r="P35" s="35">
        <f t="shared" si="3"/>
        <v>4.7124600638977637E-2</v>
      </c>
      <c r="Q35" s="10"/>
      <c r="R35">
        <v>1</v>
      </c>
      <c r="S35" s="94">
        <f t="shared" si="5"/>
        <v>1</v>
      </c>
      <c r="T35" s="49">
        <f t="shared" si="4"/>
        <v>59</v>
      </c>
    </row>
    <row r="36" spans="1:20" ht="15" customHeight="1" thickBot="1" x14ac:dyDescent="0.2">
      <c r="A36">
        <v>31</v>
      </c>
      <c r="B36" s="6">
        <v>29</v>
      </c>
      <c r="C36" s="132" t="s">
        <v>49</v>
      </c>
      <c r="D36" s="103">
        <v>2</v>
      </c>
      <c r="E36" s="93">
        <v>3</v>
      </c>
      <c r="F36" s="73">
        <v>3</v>
      </c>
      <c r="G36" s="93">
        <v>3</v>
      </c>
      <c r="H36" s="73">
        <v>3</v>
      </c>
      <c r="I36" s="22">
        <f t="shared" si="0"/>
        <v>0</v>
      </c>
      <c r="J36" s="41">
        <f t="shared" si="0"/>
        <v>0</v>
      </c>
      <c r="K36" s="93">
        <v>5</v>
      </c>
      <c r="L36" s="73">
        <v>5</v>
      </c>
      <c r="M36" s="22">
        <f t="shared" si="8"/>
        <v>-2</v>
      </c>
      <c r="N36" s="34">
        <f t="shared" si="8"/>
        <v>-2</v>
      </c>
      <c r="O36" s="69">
        <f t="shared" si="6"/>
        <v>-0.4</v>
      </c>
      <c r="P36" s="35">
        <f t="shared" si="3"/>
        <v>2.3961661341853034E-3</v>
      </c>
      <c r="Q36" s="10"/>
      <c r="R36">
        <v>1</v>
      </c>
      <c r="S36" s="99">
        <f t="shared" si="5"/>
        <v>2</v>
      </c>
      <c r="T36" s="49">
        <f t="shared" si="4"/>
        <v>3</v>
      </c>
    </row>
    <row r="37" spans="1:20" ht="15" customHeight="1" thickBot="1" x14ac:dyDescent="0.2">
      <c r="A37">
        <v>32</v>
      </c>
      <c r="B37" s="3">
        <v>30</v>
      </c>
      <c r="C37" s="132" t="s">
        <v>50</v>
      </c>
      <c r="D37" s="103">
        <v>4</v>
      </c>
      <c r="E37" s="93">
        <v>11</v>
      </c>
      <c r="F37" s="73">
        <v>11</v>
      </c>
      <c r="G37" s="93">
        <v>15</v>
      </c>
      <c r="H37" s="73">
        <v>15</v>
      </c>
      <c r="I37" s="22">
        <f t="shared" ref="I37:J54" si="9">E37-G37</f>
        <v>-4</v>
      </c>
      <c r="J37" s="36">
        <f t="shared" si="9"/>
        <v>-4</v>
      </c>
      <c r="K37" s="93">
        <v>16</v>
      </c>
      <c r="L37" s="73">
        <v>16</v>
      </c>
      <c r="M37" s="22">
        <f t="shared" si="8"/>
        <v>-5</v>
      </c>
      <c r="N37" s="34">
        <f t="shared" si="8"/>
        <v>-5</v>
      </c>
      <c r="O37" s="69">
        <f t="shared" si="6"/>
        <v>-0.3125</v>
      </c>
      <c r="P37" s="35">
        <f t="shared" si="3"/>
        <v>8.7859424920127792E-3</v>
      </c>
      <c r="Q37" s="10"/>
      <c r="R37" s="98">
        <v>1</v>
      </c>
      <c r="S37" s="96">
        <f t="shared" si="5"/>
        <v>4</v>
      </c>
      <c r="T37" s="49">
        <f t="shared" si="4"/>
        <v>11</v>
      </c>
    </row>
    <row r="38" spans="1:20" ht="15" customHeight="1" thickBot="1" x14ac:dyDescent="0.2">
      <c r="A38">
        <v>33</v>
      </c>
      <c r="B38" s="104"/>
      <c r="C38" s="132" t="s">
        <v>71</v>
      </c>
      <c r="D38" s="103">
        <v>5</v>
      </c>
      <c r="E38" s="93">
        <v>1</v>
      </c>
      <c r="F38" s="73">
        <v>1</v>
      </c>
      <c r="G38" s="93">
        <v>1</v>
      </c>
      <c r="H38" s="73">
        <v>1</v>
      </c>
      <c r="I38" s="22">
        <f t="shared" si="9"/>
        <v>0</v>
      </c>
      <c r="J38" s="36">
        <f t="shared" si="9"/>
        <v>0</v>
      </c>
      <c r="K38" s="93">
        <v>1</v>
      </c>
      <c r="L38" s="73">
        <v>1</v>
      </c>
      <c r="M38" s="22">
        <f t="shared" si="8"/>
        <v>0</v>
      </c>
      <c r="N38" s="34">
        <f t="shared" si="8"/>
        <v>0</v>
      </c>
      <c r="O38" s="69">
        <f t="shared" si="6"/>
        <v>0</v>
      </c>
      <c r="P38" s="35">
        <f t="shared" si="3"/>
        <v>7.9872204472843447E-4</v>
      </c>
      <c r="Q38" s="10"/>
      <c r="R38" s="98">
        <v>1</v>
      </c>
      <c r="S38" s="97">
        <f t="shared" si="5"/>
        <v>5</v>
      </c>
      <c r="T38" s="49">
        <f t="shared" si="4"/>
        <v>1</v>
      </c>
    </row>
    <row r="39" spans="1:20" ht="15" customHeight="1" thickBot="1" x14ac:dyDescent="0.2">
      <c r="A39">
        <v>4</v>
      </c>
      <c r="B39" s="3">
        <v>31</v>
      </c>
      <c r="C39" s="132" t="s">
        <v>51</v>
      </c>
      <c r="D39" s="103">
        <v>5</v>
      </c>
      <c r="E39" s="93"/>
      <c r="F39" s="73"/>
      <c r="G39" s="93"/>
      <c r="H39" s="73"/>
      <c r="I39" s="22">
        <f t="shared" si="9"/>
        <v>0</v>
      </c>
      <c r="J39" s="36">
        <f t="shared" si="9"/>
        <v>0</v>
      </c>
      <c r="K39" s="93"/>
      <c r="L39" s="73"/>
      <c r="M39" s="22">
        <f t="shared" si="8"/>
        <v>0</v>
      </c>
      <c r="N39" s="34">
        <f t="shared" si="8"/>
        <v>0</v>
      </c>
      <c r="O39" s="69">
        <f t="shared" si="6"/>
        <v>0</v>
      </c>
      <c r="P39" s="35">
        <f t="shared" si="3"/>
        <v>0</v>
      </c>
      <c r="Q39" s="10"/>
      <c r="R39">
        <v>1</v>
      </c>
      <c r="S39" s="97">
        <f t="shared" si="5"/>
        <v>5</v>
      </c>
      <c r="T39" s="49">
        <f t="shared" si="4"/>
        <v>0</v>
      </c>
    </row>
    <row r="40" spans="1:20" ht="15.75" customHeight="1" thickBot="1" x14ac:dyDescent="0.2">
      <c r="B40" s="3">
        <v>32</v>
      </c>
      <c r="C40" s="116" t="s">
        <v>54</v>
      </c>
      <c r="D40" s="103">
        <v>1</v>
      </c>
      <c r="E40" s="22"/>
      <c r="F40" s="73"/>
      <c r="G40" s="22"/>
      <c r="H40" s="73"/>
      <c r="I40" s="22">
        <f t="shared" si="9"/>
        <v>0</v>
      </c>
      <c r="J40" s="36">
        <f t="shared" si="9"/>
        <v>0</v>
      </c>
      <c r="K40" s="22"/>
      <c r="L40" s="73"/>
      <c r="M40" s="22">
        <f t="shared" si="8"/>
        <v>0</v>
      </c>
      <c r="N40" s="34">
        <f t="shared" si="8"/>
        <v>0</v>
      </c>
      <c r="O40" s="69">
        <f t="shared" si="6"/>
        <v>0</v>
      </c>
      <c r="P40" s="35">
        <f t="shared" si="3"/>
        <v>0</v>
      </c>
      <c r="Q40" s="10"/>
      <c r="R40">
        <v>0</v>
      </c>
      <c r="S40" s="100">
        <f t="shared" si="5"/>
        <v>1</v>
      </c>
      <c r="T40" s="49">
        <f t="shared" si="4"/>
        <v>0</v>
      </c>
    </row>
    <row r="41" spans="1:20" ht="15" customHeight="1" thickBot="1" x14ac:dyDescent="0.2">
      <c r="A41">
        <v>34</v>
      </c>
      <c r="B41" s="6">
        <v>33</v>
      </c>
      <c r="C41" s="135" t="s">
        <v>58</v>
      </c>
      <c r="D41" s="103">
        <v>1</v>
      </c>
      <c r="E41" s="93">
        <v>74</v>
      </c>
      <c r="F41" s="72">
        <v>80</v>
      </c>
      <c r="G41" s="93">
        <v>77</v>
      </c>
      <c r="H41" s="72">
        <v>83</v>
      </c>
      <c r="I41" s="22">
        <f t="shared" si="9"/>
        <v>-3</v>
      </c>
      <c r="J41" s="36">
        <f t="shared" si="9"/>
        <v>-3</v>
      </c>
      <c r="K41" s="93">
        <v>42</v>
      </c>
      <c r="L41" s="72">
        <v>46</v>
      </c>
      <c r="M41" s="22">
        <f t="shared" si="8"/>
        <v>32</v>
      </c>
      <c r="N41" s="34">
        <f t="shared" si="8"/>
        <v>34</v>
      </c>
      <c r="O41" s="69">
        <f t="shared" si="6"/>
        <v>0.73913043478260865</v>
      </c>
      <c r="P41" s="35">
        <f t="shared" si="3"/>
        <v>6.3897763578274758E-2</v>
      </c>
      <c r="Q41" s="10"/>
      <c r="R41">
        <v>1</v>
      </c>
      <c r="S41" s="94">
        <f t="shared" si="5"/>
        <v>1</v>
      </c>
      <c r="T41" s="49">
        <f t="shared" si="4"/>
        <v>80</v>
      </c>
    </row>
    <row r="42" spans="1:20" ht="15" customHeight="1" thickBot="1" x14ac:dyDescent="0.2">
      <c r="B42" s="3">
        <v>34</v>
      </c>
      <c r="C42" s="116" t="s">
        <v>0</v>
      </c>
      <c r="D42" s="103">
        <v>2</v>
      </c>
      <c r="E42" s="22"/>
      <c r="F42" s="73"/>
      <c r="G42" s="22"/>
      <c r="H42" s="73"/>
      <c r="I42" s="22">
        <f t="shared" si="9"/>
        <v>0</v>
      </c>
      <c r="J42" s="36">
        <f t="shared" si="9"/>
        <v>0</v>
      </c>
      <c r="K42" s="22"/>
      <c r="L42" s="73"/>
      <c r="M42" s="22">
        <f t="shared" si="8"/>
        <v>0</v>
      </c>
      <c r="N42" s="34">
        <f t="shared" si="8"/>
        <v>0</v>
      </c>
      <c r="O42" s="69">
        <f t="shared" si="6"/>
        <v>0</v>
      </c>
      <c r="P42" s="35">
        <f t="shared" si="3"/>
        <v>0</v>
      </c>
      <c r="Q42" s="10"/>
      <c r="R42">
        <v>0</v>
      </c>
      <c r="S42" s="100">
        <f t="shared" si="5"/>
        <v>2</v>
      </c>
      <c r="T42" s="49">
        <f t="shared" si="4"/>
        <v>0</v>
      </c>
    </row>
    <row r="43" spans="1:20" ht="15" customHeight="1" thickBot="1" x14ac:dyDescent="0.2">
      <c r="A43">
        <v>18</v>
      </c>
      <c r="B43" s="6">
        <v>35</v>
      </c>
      <c r="C43" s="135" t="s">
        <v>1</v>
      </c>
      <c r="D43" s="103">
        <v>4</v>
      </c>
      <c r="E43" s="22"/>
      <c r="F43" s="72"/>
      <c r="G43" s="22"/>
      <c r="H43" s="72"/>
      <c r="I43" s="22">
        <f t="shared" si="9"/>
        <v>0</v>
      </c>
      <c r="J43" s="36">
        <f t="shared" si="9"/>
        <v>0</v>
      </c>
      <c r="K43" s="22"/>
      <c r="L43" s="72"/>
      <c r="M43" s="22">
        <f t="shared" si="8"/>
        <v>0</v>
      </c>
      <c r="N43" s="34">
        <f t="shared" si="8"/>
        <v>0</v>
      </c>
      <c r="O43" s="69">
        <f t="shared" si="6"/>
        <v>0</v>
      </c>
      <c r="P43" s="35">
        <f t="shared" si="3"/>
        <v>0</v>
      </c>
      <c r="Q43" s="10"/>
      <c r="R43" s="98">
        <v>0</v>
      </c>
      <c r="S43" s="100">
        <f t="shared" si="5"/>
        <v>4</v>
      </c>
      <c r="T43" s="49">
        <f t="shared" si="4"/>
        <v>0</v>
      </c>
    </row>
    <row r="44" spans="1:20" ht="15" customHeight="1" thickBot="1" x14ac:dyDescent="0.2">
      <c r="A44">
        <v>27</v>
      </c>
      <c r="B44" s="3">
        <v>36</v>
      </c>
      <c r="C44" s="136" t="s">
        <v>55</v>
      </c>
      <c r="D44" s="103">
        <v>2</v>
      </c>
      <c r="E44" s="93">
        <v>1</v>
      </c>
      <c r="F44" s="73">
        <v>1</v>
      </c>
      <c r="G44" s="93">
        <v>1</v>
      </c>
      <c r="H44" s="73">
        <v>1</v>
      </c>
      <c r="I44" s="22">
        <f t="shared" si="9"/>
        <v>0</v>
      </c>
      <c r="J44" s="36">
        <f t="shared" si="9"/>
        <v>0</v>
      </c>
      <c r="K44" s="93">
        <v>1</v>
      </c>
      <c r="L44" s="73">
        <v>1</v>
      </c>
      <c r="M44" s="22">
        <f t="shared" si="8"/>
        <v>0</v>
      </c>
      <c r="N44" s="34">
        <f t="shared" si="8"/>
        <v>0</v>
      </c>
      <c r="O44" s="69">
        <f t="shared" si="6"/>
        <v>0</v>
      </c>
      <c r="P44" s="35">
        <f t="shared" si="3"/>
        <v>7.9872204472843447E-4</v>
      </c>
      <c r="Q44" s="10"/>
      <c r="R44">
        <v>1</v>
      </c>
      <c r="S44" s="99">
        <f t="shared" si="5"/>
        <v>2</v>
      </c>
      <c r="T44" s="49">
        <f t="shared" si="4"/>
        <v>1</v>
      </c>
    </row>
    <row r="45" spans="1:20" ht="15" customHeight="1" thickBot="1" x14ac:dyDescent="0.2">
      <c r="A45">
        <v>28</v>
      </c>
      <c r="B45" s="104"/>
      <c r="C45" s="136" t="s">
        <v>72</v>
      </c>
      <c r="D45" s="103">
        <v>2</v>
      </c>
      <c r="E45" s="93"/>
      <c r="F45" s="73"/>
      <c r="G45" s="93"/>
      <c r="H45" s="73"/>
      <c r="I45" s="22">
        <f t="shared" si="9"/>
        <v>0</v>
      </c>
      <c r="J45" s="36">
        <f t="shared" si="9"/>
        <v>0</v>
      </c>
      <c r="K45" s="93"/>
      <c r="L45" s="73"/>
      <c r="M45" s="22">
        <f t="shared" si="8"/>
        <v>0</v>
      </c>
      <c r="N45" s="34">
        <f t="shared" si="8"/>
        <v>0</v>
      </c>
      <c r="O45" s="69">
        <f t="shared" si="6"/>
        <v>0</v>
      </c>
      <c r="P45" s="35">
        <f t="shared" si="3"/>
        <v>0</v>
      </c>
      <c r="Q45" s="10"/>
      <c r="R45">
        <v>1</v>
      </c>
      <c r="S45" s="99">
        <f t="shared" si="5"/>
        <v>2</v>
      </c>
      <c r="T45" s="49">
        <f t="shared" si="4"/>
        <v>0</v>
      </c>
    </row>
    <row r="46" spans="1:20" ht="15" customHeight="1" thickBot="1" x14ac:dyDescent="0.2">
      <c r="B46" s="3">
        <v>37</v>
      </c>
      <c r="C46" s="137" t="s">
        <v>56</v>
      </c>
      <c r="D46" s="103">
        <v>5</v>
      </c>
      <c r="E46" s="22"/>
      <c r="F46" s="73"/>
      <c r="G46" s="22"/>
      <c r="H46" s="73"/>
      <c r="I46" s="22">
        <f t="shared" si="9"/>
        <v>0</v>
      </c>
      <c r="J46" s="36">
        <f t="shared" si="9"/>
        <v>0</v>
      </c>
      <c r="K46" s="22"/>
      <c r="L46" s="73"/>
      <c r="M46" s="22">
        <f t="shared" si="8"/>
        <v>0</v>
      </c>
      <c r="N46" s="34">
        <f t="shared" si="8"/>
        <v>0</v>
      </c>
      <c r="O46" s="69">
        <f t="shared" si="6"/>
        <v>0</v>
      </c>
      <c r="P46" s="35">
        <f t="shared" si="3"/>
        <v>0</v>
      </c>
      <c r="Q46" s="10"/>
      <c r="R46">
        <v>0</v>
      </c>
      <c r="S46" s="100">
        <f t="shared" si="5"/>
        <v>5</v>
      </c>
      <c r="T46" s="49">
        <f t="shared" si="4"/>
        <v>0</v>
      </c>
    </row>
    <row r="47" spans="1:20" ht="15" customHeight="1" thickBot="1" x14ac:dyDescent="0.2">
      <c r="A47">
        <v>10</v>
      </c>
      <c r="B47" s="3">
        <v>38</v>
      </c>
      <c r="C47" s="116" t="s">
        <v>59</v>
      </c>
      <c r="D47" s="103">
        <v>2</v>
      </c>
      <c r="E47" s="93">
        <v>1</v>
      </c>
      <c r="F47" s="72">
        <v>1</v>
      </c>
      <c r="G47" s="93">
        <v>1</v>
      </c>
      <c r="H47" s="72">
        <v>1</v>
      </c>
      <c r="I47" s="22">
        <f t="shared" si="9"/>
        <v>0</v>
      </c>
      <c r="J47" s="33">
        <f t="shared" si="9"/>
        <v>0</v>
      </c>
      <c r="K47" s="93">
        <v>1</v>
      </c>
      <c r="L47" s="72">
        <v>1</v>
      </c>
      <c r="M47" s="22">
        <f t="shared" si="8"/>
        <v>0</v>
      </c>
      <c r="N47" s="34">
        <f t="shared" si="8"/>
        <v>0</v>
      </c>
      <c r="O47" s="69">
        <f t="shared" si="6"/>
        <v>0</v>
      </c>
      <c r="P47" s="35">
        <f t="shared" si="3"/>
        <v>7.9872204472843447E-4</v>
      </c>
      <c r="Q47" s="10"/>
      <c r="R47">
        <v>1</v>
      </c>
      <c r="S47" s="99">
        <f t="shared" si="5"/>
        <v>2</v>
      </c>
      <c r="T47" s="49">
        <f t="shared" si="4"/>
        <v>1</v>
      </c>
    </row>
    <row r="48" spans="1:20" ht="15" customHeight="1" thickBot="1" x14ac:dyDescent="0.2">
      <c r="B48" s="3">
        <v>39</v>
      </c>
      <c r="C48" s="116" t="s">
        <v>62</v>
      </c>
      <c r="D48" s="103">
        <v>1</v>
      </c>
      <c r="E48" s="22"/>
      <c r="F48" s="72"/>
      <c r="G48" s="22"/>
      <c r="H48" s="72"/>
      <c r="I48" s="22">
        <f t="shared" si="9"/>
        <v>0</v>
      </c>
      <c r="J48" s="33">
        <f t="shared" si="9"/>
        <v>0</v>
      </c>
      <c r="K48" s="22"/>
      <c r="L48" s="72"/>
      <c r="M48" s="22">
        <f t="shared" si="8"/>
        <v>0</v>
      </c>
      <c r="N48" s="34">
        <f t="shared" si="8"/>
        <v>0</v>
      </c>
      <c r="O48" s="69">
        <f t="shared" si="6"/>
        <v>0</v>
      </c>
      <c r="P48" s="35">
        <f t="shared" si="3"/>
        <v>0</v>
      </c>
      <c r="Q48" s="10"/>
      <c r="R48">
        <v>0</v>
      </c>
      <c r="S48" s="100">
        <f t="shared" si="5"/>
        <v>1</v>
      </c>
      <c r="T48" s="49">
        <f t="shared" si="4"/>
        <v>0</v>
      </c>
    </row>
    <row r="49" spans="1:21" ht="15" customHeight="1" thickBot="1" x14ac:dyDescent="0.2">
      <c r="A49">
        <v>30</v>
      </c>
      <c r="B49" s="3">
        <v>40</v>
      </c>
      <c r="C49" s="116" t="s">
        <v>60</v>
      </c>
      <c r="D49" s="103">
        <v>3</v>
      </c>
      <c r="E49" s="22">
        <v>1</v>
      </c>
      <c r="F49" s="72">
        <v>1</v>
      </c>
      <c r="G49" s="22">
        <v>1</v>
      </c>
      <c r="H49" s="72">
        <v>1</v>
      </c>
      <c r="I49" s="77">
        <f t="shared" si="9"/>
        <v>0</v>
      </c>
      <c r="J49" s="33">
        <f t="shared" si="9"/>
        <v>0</v>
      </c>
      <c r="K49" s="22"/>
      <c r="L49" s="72"/>
      <c r="M49" s="22">
        <f t="shared" si="8"/>
        <v>1</v>
      </c>
      <c r="N49" s="34">
        <f t="shared" si="8"/>
        <v>1</v>
      </c>
      <c r="O49" s="69">
        <f t="shared" si="6"/>
        <v>0</v>
      </c>
      <c r="P49" s="35">
        <f t="shared" si="3"/>
        <v>7.9872204472843447E-4</v>
      </c>
      <c r="Q49" s="10"/>
      <c r="R49">
        <v>1</v>
      </c>
      <c r="S49" s="115">
        <f t="shared" si="5"/>
        <v>3</v>
      </c>
      <c r="T49" s="49">
        <f t="shared" si="4"/>
        <v>1</v>
      </c>
    </row>
    <row r="50" spans="1:21" ht="15" customHeight="1" thickBot="1" x14ac:dyDescent="0.2">
      <c r="A50" s="48"/>
      <c r="B50" s="3">
        <v>41</v>
      </c>
      <c r="C50" s="132" t="s">
        <v>63</v>
      </c>
      <c r="D50" s="103">
        <v>2</v>
      </c>
      <c r="E50" s="22"/>
      <c r="F50" s="72"/>
      <c r="G50" s="22"/>
      <c r="H50" s="72"/>
      <c r="I50" s="77">
        <f t="shared" si="9"/>
        <v>0</v>
      </c>
      <c r="J50" s="33">
        <f t="shared" si="9"/>
        <v>0</v>
      </c>
      <c r="K50" s="22"/>
      <c r="L50" s="72"/>
      <c r="M50" s="22">
        <f t="shared" si="8"/>
        <v>0</v>
      </c>
      <c r="N50" s="34">
        <f t="shared" si="8"/>
        <v>0</v>
      </c>
      <c r="O50" s="69">
        <f t="shared" si="6"/>
        <v>0</v>
      </c>
      <c r="P50" s="35">
        <f t="shared" si="3"/>
        <v>0</v>
      </c>
      <c r="Q50" s="10"/>
      <c r="R50">
        <v>0</v>
      </c>
      <c r="S50" s="100">
        <f t="shared" si="5"/>
        <v>2</v>
      </c>
      <c r="T50" s="49">
        <f t="shared" si="4"/>
        <v>0</v>
      </c>
    </row>
    <row r="51" spans="1:21" ht="15" customHeight="1" thickBot="1" x14ac:dyDescent="0.2">
      <c r="A51">
        <v>15</v>
      </c>
      <c r="B51" s="6">
        <v>42</v>
      </c>
      <c r="C51" s="135" t="s">
        <v>64</v>
      </c>
      <c r="D51" s="103">
        <v>2</v>
      </c>
      <c r="E51" s="22"/>
      <c r="F51" s="72"/>
      <c r="G51" s="22"/>
      <c r="H51" s="72"/>
      <c r="I51" s="79">
        <f t="shared" si="9"/>
        <v>0</v>
      </c>
      <c r="J51" s="30">
        <f t="shared" si="9"/>
        <v>0</v>
      </c>
      <c r="K51" s="22"/>
      <c r="L51" s="72"/>
      <c r="M51" s="22">
        <f t="shared" si="8"/>
        <v>0</v>
      </c>
      <c r="N51" s="34">
        <f t="shared" si="8"/>
        <v>0</v>
      </c>
      <c r="O51" s="69">
        <f t="shared" si="6"/>
        <v>0</v>
      </c>
      <c r="P51" s="35">
        <f t="shared" si="3"/>
        <v>0</v>
      </c>
      <c r="Q51" s="10"/>
      <c r="R51">
        <v>0</v>
      </c>
      <c r="S51" s="99">
        <f t="shared" si="5"/>
        <v>2</v>
      </c>
      <c r="T51" s="49">
        <f t="shared" si="4"/>
        <v>0</v>
      </c>
    </row>
    <row r="52" spans="1:21" ht="15" customHeight="1" thickBot="1" x14ac:dyDescent="0.2">
      <c r="B52" s="81">
        <v>43</v>
      </c>
      <c r="C52" s="138" t="s">
        <v>65</v>
      </c>
      <c r="D52" s="103">
        <v>1</v>
      </c>
      <c r="E52" s="22"/>
      <c r="F52" s="73"/>
      <c r="G52" s="22"/>
      <c r="H52" s="73"/>
      <c r="I52" s="77">
        <f t="shared" si="9"/>
        <v>0</v>
      </c>
      <c r="J52" s="33">
        <f t="shared" si="9"/>
        <v>0</v>
      </c>
      <c r="K52" s="22"/>
      <c r="L52" s="73"/>
      <c r="M52" s="21">
        <f t="shared" si="8"/>
        <v>0</v>
      </c>
      <c r="N52" s="34">
        <f t="shared" si="8"/>
        <v>0</v>
      </c>
      <c r="O52" s="69">
        <f t="shared" si="6"/>
        <v>0</v>
      </c>
      <c r="P52" s="35">
        <f t="shared" si="3"/>
        <v>0</v>
      </c>
      <c r="Q52" s="10"/>
      <c r="R52">
        <v>0</v>
      </c>
      <c r="S52" s="100">
        <f t="shared" si="5"/>
        <v>1</v>
      </c>
      <c r="T52" s="49">
        <f t="shared" si="4"/>
        <v>0</v>
      </c>
    </row>
    <row r="53" spans="1:21" ht="15" customHeight="1" thickBot="1" x14ac:dyDescent="0.2">
      <c r="A53">
        <v>35</v>
      </c>
      <c r="B53" s="16" t="s">
        <v>52</v>
      </c>
      <c r="C53" s="139" t="s">
        <v>85</v>
      </c>
      <c r="D53" s="18">
        <v>0</v>
      </c>
      <c r="E53" s="21">
        <v>5</v>
      </c>
      <c r="F53" s="72">
        <v>5</v>
      </c>
      <c r="G53" s="21">
        <v>4</v>
      </c>
      <c r="H53" s="72">
        <v>4</v>
      </c>
      <c r="I53" s="42">
        <f t="shared" si="9"/>
        <v>1</v>
      </c>
      <c r="J53" s="40">
        <f t="shared" si="9"/>
        <v>1</v>
      </c>
      <c r="K53" s="21">
        <v>3</v>
      </c>
      <c r="L53" s="72">
        <v>3</v>
      </c>
      <c r="M53" s="21">
        <f t="shared" si="8"/>
        <v>2</v>
      </c>
      <c r="N53" s="34">
        <f t="shared" si="8"/>
        <v>2</v>
      </c>
      <c r="O53" s="69">
        <f t="shared" si="6"/>
        <v>0.66666666666666663</v>
      </c>
      <c r="P53" s="35">
        <f t="shared" si="3"/>
        <v>3.9936102236421724E-3</v>
      </c>
      <c r="Q53" s="10"/>
      <c r="R53">
        <v>0</v>
      </c>
      <c r="S53" s="13">
        <f t="shared" si="5"/>
        <v>0</v>
      </c>
      <c r="T53" s="49">
        <f t="shared" si="4"/>
        <v>5</v>
      </c>
    </row>
    <row r="54" spans="1:21" s="15" customFormat="1" ht="15" customHeight="1" thickBot="1" x14ac:dyDescent="0.2">
      <c r="B54" s="4"/>
      <c r="C54" s="140" t="s">
        <v>53</v>
      </c>
      <c r="D54" s="17"/>
      <c r="E54" s="43">
        <f>SUM(E5:E53)</f>
        <v>1028</v>
      </c>
      <c r="F54" s="75">
        <f>SUM(F5:F53)</f>
        <v>1252</v>
      </c>
      <c r="G54" s="43">
        <f>SUM(G5:G53)</f>
        <v>1021</v>
      </c>
      <c r="H54" s="75">
        <f>SUM(H5:H53)</f>
        <v>1250</v>
      </c>
      <c r="I54" s="44">
        <f t="shared" si="9"/>
        <v>7</v>
      </c>
      <c r="J54" s="141">
        <f t="shared" si="9"/>
        <v>2</v>
      </c>
      <c r="K54" s="43">
        <f>SUM(K5:K53)</f>
        <v>929</v>
      </c>
      <c r="L54" s="75">
        <f>SUM(L5:L53)</f>
        <v>1171</v>
      </c>
      <c r="M54" s="44">
        <f t="shared" si="8"/>
        <v>99</v>
      </c>
      <c r="N54" s="45">
        <f t="shared" si="8"/>
        <v>81</v>
      </c>
      <c r="O54" s="71">
        <f t="shared" si="6"/>
        <v>6.9171648163962429E-2</v>
      </c>
      <c r="P54" s="46">
        <f t="shared" si="3"/>
        <v>1</v>
      </c>
      <c r="Q54" s="14"/>
      <c r="R54" s="15">
        <f>SUM(R5:R53)</f>
        <v>33</v>
      </c>
      <c r="T54" s="88">
        <f t="shared" si="4"/>
        <v>1252</v>
      </c>
      <c r="U54" s="15" t="s">
        <v>70</v>
      </c>
    </row>
    <row r="55" spans="1:21" x14ac:dyDescent="0.15">
      <c r="E55" s="111"/>
      <c r="F55" s="47"/>
      <c r="G55" s="111"/>
      <c r="H55" s="47"/>
      <c r="I55" s="47"/>
      <c r="J55" s="47"/>
      <c r="K55" s="47"/>
      <c r="L55" s="47"/>
      <c r="M55" s="47"/>
      <c r="N55" s="47"/>
      <c r="O55" s="47"/>
      <c r="P55" s="47"/>
    </row>
    <row r="56" spans="1:21" x14ac:dyDescent="0.15">
      <c r="E56" s="111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</row>
    <row r="57" spans="1:21" x14ac:dyDescent="0.15">
      <c r="E57" s="111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</row>
    <row r="58" spans="1:21" x14ac:dyDescent="0.15">
      <c r="E58" s="112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</row>
    <row r="59" spans="1:21" x14ac:dyDescent="0.15">
      <c r="M59" s="383"/>
      <c r="N59" s="383"/>
      <c r="O59" s="383"/>
      <c r="P59" s="383"/>
    </row>
    <row r="61" spans="1:21" x14ac:dyDescent="0.15">
      <c r="G61" s="7"/>
    </row>
  </sheetData>
  <mergeCells count="13">
    <mergeCell ref="I3:J3"/>
    <mergeCell ref="K3:L3"/>
    <mergeCell ref="M3:N3"/>
    <mergeCell ref="U3:U4"/>
    <mergeCell ref="V3:W3"/>
    <mergeCell ref="AH3:AI3"/>
    <mergeCell ref="AJ3:AK3"/>
    <mergeCell ref="M59:P59"/>
    <mergeCell ref="B1:P1"/>
    <mergeCell ref="L2:P2"/>
    <mergeCell ref="B3:B4"/>
    <mergeCell ref="E3:F3"/>
    <mergeCell ref="G3:H3"/>
  </mergeCells>
  <phoneticPr fontId="15"/>
  <printOptions horizontalCentered="1" verticalCentered="1"/>
  <pageMargins left="0.59055118110236227" right="0.19685039370078741" top="0.59055118110236227" bottom="0.39370078740157483" header="0.51181102362204722" footer="0.51181102362204722"/>
  <pageSetup paperSize="9" scale="88" orientation="portrait" r:id="rId1"/>
  <headerFooter alignWithMargins="0"/>
  <drawing r:id="rId2"/>
  <legacyDrawing r:id="rId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8B50-425A-44E3-BF4B-969AE81CAEFE}">
  <dimension ref="B1:F10"/>
  <sheetViews>
    <sheetView workbookViewId="0"/>
  </sheetViews>
  <sheetFormatPr defaultRowHeight="13.5" x14ac:dyDescent="0.15"/>
  <cols>
    <col min="1" max="1" width="1" customWidth="1"/>
    <col min="2" max="2" width="56.375" customWidth="1"/>
    <col min="3" max="3" width="1.375" customWidth="1"/>
    <col min="4" max="4" width="4.875" customWidth="1"/>
    <col min="5" max="6" width="14" customWidth="1"/>
  </cols>
  <sheetData>
    <row r="1" spans="2:6" x14ac:dyDescent="0.15">
      <c r="B1" s="117" t="s">
        <v>76</v>
      </c>
      <c r="C1" s="117"/>
      <c r="D1" s="121"/>
      <c r="E1" s="121"/>
      <c r="F1" s="121"/>
    </row>
    <row r="2" spans="2:6" x14ac:dyDescent="0.15">
      <c r="B2" s="117" t="s">
        <v>77</v>
      </c>
      <c r="C2" s="117"/>
      <c r="D2" s="121"/>
      <c r="E2" s="121"/>
      <c r="F2" s="121"/>
    </row>
    <row r="3" spans="2:6" x14ac:dyDescent="0.15">
      <c r="B3" s="118"/>
      <c r="C3" s="118"/>
      <c r="D3" s="122"/>
      <c r="E3" s="122"/>
      <c r="F3" s="122"/>
    </row>
    <row r="4" spans="2:6" ht="67.5" x14ac:dyDescent="0.15">
      <c r="B4" s="118" t="s">
        <v>78</v>
      </c>
      <c r="C4" s="118"/>
      <c r="D4" s="122"/>
      <c r="E4" s="122"/>
      <c r="F4" s="122"/>
    </row>
    <row r="5" spans="2:6" x14ac:dyDescent="0.15">
      <c r="B5" s="118"/>
      <c r="C5" s="118"/>
      <c r="D5" s="122"/>
      <c r="E5" s="122"/>
      <c r="F5" s="122"/>
    </row>
    <row r="6" spans="2:6" x14ac:dyDescent="0.15">
      <c r="B6" s="117" t="s">
        <v>79</v>
      </c>
      <c r="C6" s="117"/>
      <c r="D6" s="121"/>
      <c r="E6" s="121" t="s">
        <v>80</v>
      </c>
      <c r="F6" s="121" t="s">
        <v>81</v>
      </c>
    </row>
    <row r="7" spans="2:6" ht="14.25" thickBot="1" x14ac:dyDescent="0.2">
      <c r="B7" s="118"/>
      <c r="C7" s="118"/>
      <c r="D7" s="122"/>
      <c r="E7" s="122"/>
      <c r="F7" s="122"/>
    </row>
    <row r="8" spans="2:6" ht="54.75" thickBot="1" x14ac:dyDescent="0.2">
      <c r="B8" s="119" t="s">
        <v>82</v>
      </c>
      <c r="C8" s="120"/>
      <c r="D8" s="123"/>
      <c r="E8" s="123">
        <v>1</v>
      </c>
      <c r="F8" s="124" t="s">
        <v>83</v>
      </c>
    </row>
    <row r="9" spans="2:6" x14ac:dyDescent="0.15">
      <c r="B9" s="118"/>
      <c r="C9" s="118"/>
      <c r="D9" s="122"/>
      <c r="E9" s="122"/>
      <c r="F9" s="122"/>
    </row>
    <row r="10" spans="2:6" x14ac:dyDescent="0.15">
      <c r="B10" s="118"/>
      <c r="C10" s="118"/>
      <c r="D10" s="122"/>
      <c r="E10" s="122"/>
      <c r="F10" s="122"/>
    </row>
  </sheetData>
  <phoneticPr fontId="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91</vt:i4>
      </vt:variant>
      <vt:variant>
        <vt:lpstr>名前付き一覧</vt:lpstr>
      </vt:variant>
      <vt:variant>
        <vt:i4>69</vt:i4>
      </vt:variant>
    </vt:vector>
  </HeadingPairs>
  <TitlesOfParts>
    <vt:vector size="160" baseType="lpstr">
      <vt:lpstr>R8.9</vt:lpstr>
      <vt:lpstr>R8.8</vt:lpstr>
      <vt:lpstr>R8.7</vt:lpstr>
      <vt:lpstr>R8.6</vt:lpstr>
      <vt:lpstr>R8.5</vt:lpstr>
      <vt:lpstr>R8.4</vt:lpstr>
      <vt:lpstr>R8.3</vt:lpstr>
      <vt:lpstr>R8.2</vt:lpstr>
      <vt:lpstr>R8.1</vt:lpstr>
      <vt:lpstr>R7.12</vt:lpstr>
      <vt:lpstr>R7.11</vt:lpstr>
      <vt:lpstr>R7.10</vt:lpstr>
      <vt:lpstr>R7.9</vt:lpstr>
      <vt:lpstr>R7.8</vt:lpstr>
      <vt:lpstr>R7.7</vt:lpstr>
      <vt:lpstr>R7.6</vt:lpstr>
      <vt:lpstr>R7.5</vt:lpstr>
      <vt:lpstr>R7.4</vt:lpstr>
      <vt:lpstr>R7.3</vt:lpstr>
      <vt:lpstr>R7.2</vt:lpstr>
      <vt:lpstr>R7.1</vt:lpstr>
      <vt:lpstr>R6.12</vt:lpstr>
      <vt:lpstr>R6.11</vt:lpstr>
      <vt:lpstr>R6.10</vt:lpstr>
      <vt:lpstr>R6.9</vt:lpstr>
      <vt:lpstr>R6.8</vt:lpstr>
      <vt:lpstr>R6.7</vt:lpstr>
      <vt:lpstr>R6.6</vt:lpstr>
      <vt:lpstr>R6.5</vt:lpstr>
      <vt:lpstr>R6.4</vt:lpstr>
      <vt:lpstr>R6.3</vt:lpstr>
      <vt:lpstr>R6.2</vt:lpstr>
      <vt:lpstr>R6.1</vt:lpstr>
      <vt:lpstr>R5.12</vt:lpstr>
      <vt:lpstr>R5.11</vt:lpstr>
      <vt:lpstr>R5.10</vt:lpstr>
      <vt:lpstr>R5.9</vt:lpstr>
      <vt:lpstr>R5.8</vt:lpstr>
      <vt:lpstr>R5.7</vt:lpstr>
      <vt:lpstr>R5.6</vt:lpstr>
      <vt:lpstr>R5.5</vt:lpstr>
      <vt:lpstr>R5.4</vt:lpstr>
      <vt:lpstr>R5.3</vt:lpstr>
      <vt:lpstr>R5.2</vt:lpstr>
      <vt:lpstr>R5.1</vt:lpstr>
      <vt:lpstr>R4.12</vt:lpstr>
      <vt:lpstr>R4.11</vt:lpstr>
      <vt:lpstr>R4.10</vt:lpstr>
      <vt:lpstr>R4.9</vt:lpstr>
      <vt:lpstr>R4.8</vt:lpstr>
      <vt:lpstr>R4.7</vt:lpstr>
      <vt:lpstr>R4.6</vt:lpstr>
      <vt:lpstr>R4.5</vt:lpstr>
      <vt:lpstr>R4.4</vt:lpstr>
      <vt:lpstr>R4.3月 </vt:lpstr>
      <vt:lpstr>R4.2月</vt:lpstr>
      <vt:lpstr>R4.1月 </vt:lpstr>
      <vt:lpstr>R3.12月 </vt:lpstr>
      <vt:lpstr>R3.11月</vt:lpstr>
      <vt:lpstr>R3.10月</vt:lpstr>
      <vt:lpstr>R3.9月</vt:lpstr>
      <vt:lpstr>R3.8月</vt:lpstr>
      <vt:lpstr>R3.7月 </vt:lpstr>
      <vt:lpstr>R3.6月</vt:lpstr>
      <vt:lpstr>R3.5月</vt:lpstr>
      <vt:lpstr>R3.4月</vt:lpstr>
      <vt:lpstr>R3.3月</vt:lpstr>
      <vt:lpstr>R3.2月</vt:lpstr>
      <vt:lpstr>R3.1月</vt:lpstr>
      <vt:lpstr>R2.12月 </vt:lpstr>
      <vt:lpstr>R2.11月</vt:lpstr>
      <vt:lpstr>R2.10月</vt:lpstr>
      <vt:lpstr>R2.9月 </vt:lpstr>
      <vt:lpstr>R2.8月</vt:lpstr>
      <vt:lpstr>R2.7月</vt:lpstr>
      <vt:lpstr>R2.6月</vt:lpstr>
      <vt:lpstr>R2.5月</vt:lpstr>
      <vt:lpstr>R2.4月 </vt:lpstr>
      <vt:lpstr>R2.3月</vt:lpstr>
      <vt:lpstr>R2.2月</vt:lpstr>
      <vt:lpstr>R2.1月</vt:lpstr>
      <vt:lpstr>R1.12月</vt:lpstr>
      <vt:lpstr>R1.11月</vt:lpstr>
      <vt:lpstr>R1.10月</vt:lpstr>
      <vt:lpstr>R1.9月 </vt:lpstr>
      <vt:lpstr>R1.8月</vt:lpstr>
      <vt:lpstr>R1.7月</vt:lpstr>
      <vt:lpstr>R1.6月</vt:lpstr>
      <vt:lpstr>R1.5月</vt:lpstr>
      <vt:lpstr>31.4月</vt:lpstr>
      <vt:lpstr>互換性レポート</vt:lpstr>
      <vt:lpstr>'31.4月'!Print_Area</vt:lpstr>
      <vt:lpstr>R1.10月!Print_Area</vt:lpstr>
      <vt:lpstr>R1.11月!Print_Area</vt:lpstr>
      <vt:lpstr>R1.12月!Print_Area</vt:lpstr>
      <vt:lpstr>R1.5月!Print_Area</vt:lpstr>
      <vt:lpstr>R1.6月!Print_Area</vt:lpstr>
      <vt:lpstr>R1.7月!Print_Area</vt:lpstr>
      <vt:lpstr>R1.8月!Print_Area</vt:lpstr>
      <vt:lpstr>'R1.9月 '!Print_Area</vt:lpstr>
      <vt:lpstr>R2.10月!Print_Area</vt:lpstr>
      <vt:lpstr>R2.11月!Print_Area</vt:lpstr>
      <vt:lpstr>'R2.12月 '!Print_Area</vt:lpstr>
      <vt:lpstr>R2.1月!Print_Area</vt:lpstr>
      <vt:lpstr>R2.2月!Print_Area</vt:lpstr>
      <vt:lpstr>R2.3月!Print_Area</vt:lpstr>
      <vt:lpstr>'R2.4月 '!Print_Area</vt:lpstr>
      <vt:lpstr>R2.5月!Print_Area</vt:lpstr>
      <vt:lpstr>R2.6月!Print_Area</vt:lpstr>
      <vt:lpstr>R2.7月!Print_Area</vt:lpstr>
      <vt:lpstr>R2.8月!Print_Area</vt:lpstr>
      <vt:lpstr>'R2.9月 '!Print_Area</vt:lpstr>
      <vt:lpstr>R3.10月!Print_Area</vt:lpstr>
      <vt:lpstr>R3.11月!Print_Area</vt:lpstr>
      <vt:lpstr>'R3.12月 '!Print_Area</vt:lpstr>
      <vt:lpstr>R3.1月!Print_Area</vt:lpstr>
      <vt:lpstr>R3.2月!Print_Area</vt:lpstr>
      <vt:lpstr>R3.3月!Print_Area</vt:lpstr>
      <vt:lpstr>R3.4月!Print_Area</vt:lpstr>
      <vt:lpstr>R3.5月!Print_Area</vt:lpstr>
      <vt:lpstr>R3.6月!Print_Area</vt:lpstr>
      <vt:lpstr>'R3.7月 '!Print_Area</vt:lpstr>
      <vt:lpstr>R3.8月!Print_Area</vt:lpstr>
      <vt:lpstr>R3.9月!Print_Area</vt:lpstr>
      <vt:lpstr>R4.10!Print_Area</vt:lpstr>
      <vt:lpstr>R4.11!Print_Area</vt:lpstr>
      <vt:lpstr>R4.12!Print_Area</vt:lpstr>
      <vt:lpstr>'R4.1月 '!Print_Area</vt:lpstr>
      <vt:lpstr>R4.2月!Print_Area</vt:lpstr>
      <vt:lpstr>'R4.3月 '!Print_Area</vt:lpstr>
      <vt:lpstr>R4.4!Print_Area</vt:lpstr>
      <vt:lpstr>R4.5!Print_Area</vt:lpstr>
      <vt:lpstr>R4.6!Print_Area</vt:lpstr>
      <vt:lpstr>R4.7!Print_Area</vt:lpstr>
      <vt:lpstr>R4.8!Print_Area</vt:lpstr>
      <vt:lpstr>R4.9!Print_Area</vt:lpstr>
      <vt:lpstr>R5.1!Print_Area</vt:lpstr>
      <vt:lpstr>R5.10!Print_Area</vt:lpstr>
      <vt:lpstr>R5.11!Print_Area</vt:lpstr>
      <vt:lpstr>R5.12!Print_Area</vt:lpstr>
      <vt:lpstr>R5.2!Print_Area</vt:lpstr>
      <vt:lpstr>R5.3!Print_Area</vt:lpstr>
      <vt:lpstr>R5.4!Print_Area</vt:lpstr>
      <vt:lpstr>R5.5!Print_Area</vt:lpstr>
      <vt:lpstr>R5.6!Print_Area</vt:lpstr>
      <vt:lpstr>R5.7!Print_Area</vt:lpstr>
      <vt:lpstr>R5.8!Print_Area</vt:lpstr>
      <vt:lpstr>R5.9!Print_Area</vt:lpstr>
      <vt:lpstr>R6.1!Print_Area</vt:lpstr>
      <vt:lpstr>R6.10!Print_Area</vt:lpstr>
      <vt:lpstr>R6.11!Print_Area</vt:lpstr>
      <vt:lpstr>R6.12!Print_Area</vt:lpstr>
      <vt:lpstr>R6.2!Print_Area</vt:lpstr>
      <vt:lpstr>R6.3!Print_Area</vt:lpstr>
      <vt:lpstr>R6.4!Print_Area</vt:lpstr>
      <vt:lpstr>R6.5!Print_Area</vt:lpstr>
      <vt:lpstr>R6.6!Print_Area</vt:lpstr>
      <vt:lpstr>R6.7!Print_Area</vt:lpstr>
      <vt:lpstr>R6.8!Print_Area</vt:lpstr>
      <vt:lpstr>R6.9!Print_Area</vt:lpstr>
    </vt:vector>
  </TitlesOfParts>
  <Company>塩尻市役所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塩尻市役所</dc:creator>
  <cp:lastModifiedBy>hi1955@city.shiojiri.lg.jp</cp:lastModifiedBy>
  <cp:lastPrinted>2025-11-04T06:03:49Z</cp:lastPrinted>
  <dcterms:created xsi:type="dcterms:W3CDTF">1997-12-23T05:54:14Z</dcterms:created>
  <dcterms:modified xsi:type="dcterms:W3CDTF">2026-09-01T00:14:47Z</dcterms:modified>
</cp:coreProperties>
</file>