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tables/table6.xml" ContentType="application/vnd.openxmlformats-officedocument.spreadsheetml.table+xml"/>
  <Override PartName="/xl/comments6.xml" ContentType="application/vnd.openxmlformats-officedocument.spreadsheetml.comments+xml"/>
  <Override PartName="/xl/tables/table7.xml" ContentType="application/vnd.openxmlformats-officedocument.spreadsheetml.table+xml"/>
  <Override PartName="/xl/comments7.xml" ContentType="application/vnd.openxmlformats-officedocument.spreadsheetml.comments+xml"/>
  <Override PartName="/xl/tables/table8.xml" ContentType="application/vnd.openxmlformats-officedocument.spreadsheetml.table+xml"/>
  <Override PartName="/xl/comments8.xml" ContentType="application/vnd.openxmlformats-officedocument.spreadsheetml.comments+xml"/>
  <Override PartName="/xl/tables/table9.xml" ContentType="application/vnd.openxmlformats-officedocument.spreadsheetml.table+xml"/>
  <Override PartName="/xl/comments9.xml" ContentType="application/vnd.openxmlformats-officedocument.spreadsheetml.comments+xml"/>
  <Override PartName="/xl/tables/table10.xml" ContentType="application/vnd.openxmlformats-officedocument.spreadsheetml.table+xml"/>
  <Override PartName="/xl/comments10.xml" ContentType="application/vnd.openxmlformats-officedocument.spreadsheetml.comments+xml"/>
  <Override PartName="/xl/tables/table11.xml" ContentType="application/vnd.openxmlformats-officedocument.spreadsheetml.table+xml"/>
  <Override PartName="/xl/comments11.xml" ContentType="application/vnd.openxmlformats-officedocument.spreadsheetml.comments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明細書①" sheetId="1" r:id="rId1"/>
    <sheet name="明細書②" sheetId="3" r:id="rId2"/>
    <sheet name="明細書③" sheetId="4" r:id="rId3"/>
    <sheet name="明細書④" sheetId="15" r:id="rId4"/>
    <sheet name="明細書⑤" sheetId="16" r:id="rId5"/>
    <sheet name="明細書⑥" sheetId="17" r:id="rId6"/>
    <sheet name="明細書⑦" sheetId="20" r:id="rId7"/>
    <sheet name="明細書⑧" sheetId="18" r:id="rId8"/>
    <sheet name="明細書⑨" sheetId="19" r:id="rId9"/>
    <sheet name="明細書⑩" sheetId="14" r:id="rId10"/>
    <sheet name="記入例" sheetId="13" r:id="rId11"/>
    <sheet name="code" sheetId="2" r:id="rId12"/>
  </sheets>
  <definedNames>
    <definedName name="_xlnm.Print_Area" localSheetId="10">記入例!$A$1:$G$40</definedName>
    <definedName name="_xlnm.Print_Area" localSheetId="0">明細書①!$A$1:$G$40</definedName>
    <definedName name="_xlnm.Print_Area" localSheetId="1">明細書②!$A$1:$G$39</definedName>
    <definedName name="_xlnm.Print_Area" localSheetId="2">明細書③!$A$1:$G$39</definedName>
    <definedName name="_xlnm.Print_Area" localSheetId="3">明細書④!$A$1:$G$39</definedName>
    <definedName name="_xlnm.Print_Area" localSheetId="4">明細書⑤!$A$1:$G$39</definedName>
    <definedName name="_xlnm.Print_Area" localSheetId="5">明細書⑥!$A$1:$G$39</definedName>
    <definedName name="_xlnm.Print_Area" localSheetId="6">明細書⑦!$A$1:$G$39</definedName>
    <definedName name="_xlnm.Print_Area" localSheetId="7">明細書⑧!$A$1:$G$39</definedName>
    <definedName name="_xlnm.Print_Area" localSheetId="8">明細書⑨!$A$1:$G$39</definedName>
    <definedName name="_xlnm.Print_Area" localSheetId="9">明細書⑩!$A$1:$G$39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20" l="1"/>
  <c r="F39" i="20" s="1"/>
  <c r="G39" i="20" s="1"/>
  <c r="H38" i="20"/>
  <c r="F38" i="20" s="1"/>
  <c r="G38" i="20" s="1"/>
  <c r="H37" i="20"/>
  <c r="F37" i="20"/>
  <c r="G37" i="20" s="1"/>
  <c r="G35" i="20" s="1"/>
  <c r="H34" i="20"/>
  <c r="G34" i="20"/>
  <c r="H33" i="20"/>
  <c r="G33" i="20"/>
  <c r="H32" i="20"/>
  <c r="G32" i="20"/>
  <c r="H31" i="20"/>
  <c r="G31" i="20"/>
  <c r="H30" i="20"/>
  <c r="G30" i="20"/>
  <c r="H29" i="20"/>
  <c r="G29" i="20"/>
  <c r="H28" i="20"/>
  <c r="G28" i="20"/>
  <c r="H27" i="20"/>
  <c r="G27" i="20"/>
  <c r="H26" i="20"/>
  <c r="G26" i="20"/>
  <c r="H25" i="20"/>
  <c r="G25" i="20"/>
  <c r="H24" i="20"/>
  <c r="G24" i="20"/>
  <c r="H23" i="20"/>
  <c r="G23" i="20"/>
  <c r="H22" i="20"/>
  <c r="G22" i="20"/>
  <c r="H21" i="20"/>
  <c r="G21" i="20"/>
  <c r="H20" i="20"/>
  <c r="G20" i="20"/>
  <c r="H19" i="20"/>
  <c r="G19" i="20"/>
  <c r="H18" i="20"/>
  <c r="G18" i="20"/>
  <c r="H17" i="20"/>
  <c r="G17" i="20"/>
  <c r="H16" i="20"/>
  <c r="G16" i="20"/>
  <c r="H15" i="20"/>
  <c r="G15" i="20"/>
  <c r="H14" i="20"/>
  <c r="G14" i="20"/>
  <c r="H13" i="20"/>
  <c r="G13" i="20"/>
  <c r="H12" i="20"/>
  <c r="G12" i="20"/>
  <c r="H11" i="20"/>
  <c r="G11" i="20"/>
  <c r="H10" i="20"/>
  <c r="G10" i="20"/>
  <c r="H9" i="20"/>
  <c r="G9" i="20"/>
  <c r="H8" i="20"/>
  <c r="G8" i="20"/>
  <c r="H7" i="20"/>
  <c r="G7" i="20"/>
  <c r="H6" i="20"/>
  <c r="G6" i="20"/>
  <c r="H5" i="20"/>
  <c r="G5" i="20"/>
  <c r="F2" i="20"/>
  <c r="H39" i="19"/>
  <c r="F39" i="19" s="1"/>
  <c r="G39" i="19" s="1"/>
  <c r="H38" i="19"/>
  <c r="F38" i="19" s="1"/>
  <c r="G38" i="19" s="1"/>
  <c r="H37" i="19"/>
  <c r="F37" i="19" s="1"/>
  <c r="G37" i="19" s="1"/>
  <c r="G35" i="19" s="1"/>
  <c r="H34" i="19"/>
  <c r="G34" i="19"/>
  <c r="H33" i="19"/>
  <c r="G33" i="19"/>
  <c r="H32" i="19"/>
  <c r="G32" i="19"/>
  <c r="H31" i="19"/>
  <c r="G31" i="19"/>
  <c r="H30" i="19"/>
  <c r="G30" i="19"/>
  <c r="H29" i="19"/>
  <c r="G29" i="19"/>
  <c r="H28" i="19"/>
  <c r="G28" i="19"/>
  <c r="H27" i="19"/>
  <c r="G27" i="19"/>
  <c r="H26" i="19"/>
  <c r="G26" i="19"/>
  <c r="H25" i="19"/>
  <c r="G25" i="19"/>
  <c r="H24" i="19"/>
  <c r="G24" i="19"/>
  <c r="H23" i="19"/>
  <c r="G23" i="19"/>
  <c r="H22" i="19"/>
  <c r="G22" i="19"/>
  <c r="H21" i="19"/>
  <c r="G21" i="19"/>
  <c r="H20" i="19"/>
  <c r="G20" i="19"/>
  <c r="H19" i="19"/>
  <c r="G19" i="19"/>
  <c r="H18" i="19"/>
  <c r="G18" i="19"/>
  <c r="H17" i="19"/>
  <c r="G17" i="19"/>
  <c r="H16" i="19"/>
  <c r="G16" i="19"/>
  <c r="H15" i="19"/>
  <c r="G15" i="19"/>
  <c r="H14" i="19"/>
  <c r="G14" i="19"/>
  <c r="H13" i="19"/>
  <c r="G13" i="19"/>
  <c r="H12" i="19"/>
  <c r="G12" i="19"/>
  <c r="H11" i="19"/>
  <c r="G11" i="19"/>
  <c r="H10" i="19"/>
  <c r="G10" i="19"/>
  <c r="H9" i="19"/>
  <c r="G9" i="19"/>
  <c r="H8" i="19"/>
  <c r="G8" i="19"/>
  <c r="H7" i="19"/>
  <c r="G7" i="19"/>
  <c r="H6" i="19"/>
  <c r="G6" i="19"/>
  <c r="H5" i="19"/>
  <c r="G5" i="19"/>
  <c r="F2" i="19"/>
  <c r="H39" i="18"/>
  <c r="F39" i="18" s="1"/>
  <c r="G39" i="18" s="1"/>
  <c r="H38" i="18"/>
  <c r="F38" i="18" s="1"/>
  <c r="G38" i="18" s="1"/>
  <c r="H37" i="18"/>
  <c r="F37" i="18" s="1"/>
  <c r="G37" i="18" s="1"/>
  <c r="H34" i="18"/>
  <c r="G34" i="18"/>
  <c r="H33" i="18"/>
  <c r="G33" i="18"/>
  <c r="H32" i="18"/>
  <c r="G32" i="18"/>
  <c r="H31" i="18"/>
  <c r="G31" i="18"/>
  <c r="H30" i="18"/>
  <c r="G30" i="18"/>
  <c r="H29" i="18"/>
  <c r="G29" i="18"/>
  <c r="H28" i="18"/>
  <c r="G28" i="18"/>
  <c r="H27" i="18"/>
  <c r="G27" i="18"/>
  <c r="H26" i="18"/>
  <c r="G26" i="18"/>
  <c r="H25" i="18"/>
  <c r="G25" i="18"/>
  <c r="H24" i="18"/>
  <c r="G24" i="18"/>
  <c r="H23" i="18"/>
  <c r="G23" i="18"/>
  <c r="H22" i="18"/>
  <c r="G22" i="18"/>
  <c r="H21" i="18"/>
  <c r="G21" i="18"/>
  <c r="H20" i="18"/>
  <c r="G20" i="18"/>
  <c r="H19" i="18"/>
  <c r="G19" i="18"/>
  <c r="H18" i="18"/>
  <c r="G18" i="18"/>
  <c r="H17" i="18"/>
  <c r="G17" i="18"/>
  <c r="H16" i="18"/>
  <c r="G16" i="18"/>
  <c r="H15" i="18"/>
  <c r="G15" i="18"/>
  <c r="H14" i="18"/>
  <c r="G14" i="18"/>
  <c r="H13" i="18"/>
  <c r="G13" i="18"/>
  <c r="H12" i="18"/>
  <c r="G12" i="18"/>
  <c r="H11" i="18"/>
  <c r="G11" i="18"/>
  <c r="H10" i="18"/>
  <c r="G10" i="18"/>
  <c r="H9" i="18"/>
  <c r="G9" i="18"/>
  <c r="H8" i="18"/>
  <c r="G8" i="18"/>
  <c r="H7" i="18"/>
  <c r="G7" i="18"/>
  <c r="H6" i="18"/>
  <c r="G6" i="18"/>
  <c r="H5" i="18"/>
  <c r="G5" i="18"/>
  <c r="F2" i="18"/>
  <c r="H39" i="17"/>
  <c r="F39" i="17" s="1"/>
  <c r="G39" i="17" s="1"/>
  <c r="H38" i="17"/>
  <c r="F38" i="17" s="1"/>
  <c r="G38" i="17" s="1"/>
  <c r="H37" i="17"/>
  <c r="F37" i="17" s="1"/>
  <c r="G37" i="17" s="1"/>
  <c r="G35" i="17" s="1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H26" i="17"/>
  <c r="G26" i="17"/>
  <c r="H25" i="17"/>
  <c r="G25" i="17"/>
  <c r="H24" i="17"/>
  <c r="G24" i="17"/>
  <c r="H23" i="17"/>
  <c r="G23" i="17"/>
  <c r="H22" i="17"/>
  <c r="G22" i="17"/>
  <c r="H21" i="17"/>
  <c r="G21" i="17"/>
  <c r="H20" i="17"/>
  <c r="G20" i="17"/>
  <c r="H19" i="17"/>
  <c r="G19" i="17"/>
  <c r="H18" i="17"/>
  <c r="G18" i="17"/>
  <c r="H17" i="17"/>
  <c r="G17" i="17"/>
  <c r="H16" i="17"/>
  <c r="G16" i="17"/>
  <c r="H15" i="17"/>
  <c r="G15" i="17"/>
  <c r="H14" i="17"/>
  <c r="G14" i="17"/>
  <c r="H13" i="17"/>
  <c r="G13" i="17"/>
  <c r="H12" i="17"/>
  <c r="G12" i="17"/>
  <c r="H11" i="17"/>
  <c r="G11" i="17"/>
  <c r="H10" i="17"/>
  <c r="G10" i="17"/>
  <c r="H9" i="17"/>
  <c r="G9" i="17"/>
  <c r="H8" i="17"/>
  <c r="G8" i="17"/>
  <c r="H7" i="17"/>
  <c r="G7" i="17"/>
  <c r="H6" i="17"/>
  <c r="G6" i="17"/>
  <c r="H5" i="17"/>
  <c r="G5" i="17"/>
  <c r="F2" i="17"/>
  <c r="H39" i="16"/>
  <c r="F39" i="16" s="1"/>
  <c r="G39" i="16" s="1"/>
  <c r="H38" i="16"/>
  <c r="F38" i="16" s="1"/>
  <c r="G38" i="16" s="1"/>
  <c r="H37" i="16"/>
  <c r="F37" i="16" s="1"/>
  <c r="G37" i="16" s="1"/>
  <c r="G35" i="16" s="1"/>
  <c r="H34" i="16"/>
  <c r="G34" i="16"/>
  <c r="H33" i="16"/>
  <c r="G33" i="16"/>
  <c r="H32" i="16"/>
  <c r="G32" i="16"/>
  <c r="H31" i="16"/>
  <c r="G31" i="16"/>
  <c r="H30" i="16"/>
  <c r="G30" i="16"/>
  <c r="H29" i="16"/>
  <c r="G29" i="16"/>
  <c r="H28" i="16"/>
  <c r="G28" i="16"/>
  <c r="H27" i="16"/>
  <c r="G27" i="16"/>
  <c r="H26" i="16"/>
  <c r="G26" i="16"/>
  <c r="H25" i="16"/>
  <c r="G25" i="16"/>
  <c r="H24" i="16"/>
  <c r="G24" i="16"/>
  <c r="H23" i="16"/>
  <c r="G23" i="16"/>
  <c r="H22" i="16"/>
  <c r="G22" i="16"/>
  <c r="H21" i="16"/>
  <c r="G21" i="16"/>
  <c r="H20" i="16"/>
  <c r="G20" i="16"/>
  <c r="H19" i="16"/>
  <c r="G19" i="16"/>
  <c r="H18" i="16"/>
  <c r="G18" i="16"/>
  <c r="H17" i="16"/>
  <c r="G17" i="16"/>
  <c r="H16" i="16"/>
  <c r="G16" i="16"/>
  <c r="H15" i="16"/>
  <c r="G15" i="16"/>
  <c r="H14" i="16"/>
  <c r="G14" i="16"/>
  <c r="H13" i="16"/>
  <c r="G13" i="16"/>
  <c r="H12" i="16"/>
  <c r="G12" i="16"/>
  <c r="H11" i="16"/>
  <c r="G11" i="16"/>
  <c r="H10" i="16"/>
  <c r="G10" i="16"/>
  <c r="H9" i="16"/>
  <c r="G9" i="16"/>
  <c r="H8" i="16"/>
  <c r="G8" i="16"/>
  <c r="H7" i="16"/>
  <c r="G7" i="16"/>
  <c r="H6" i="16"/>
  <c r="G6" i="16"/>
  <c r="H5" i="16"/>
  <c r="G5" i="16"/>
  <c r="F2" i="16"/>
  <c r="H39" i="15"/>
  <c r="F39" i="15" s="1"/>
  <c r="G39" i="15" s="1"/>
  <c r="H38" i="15"/>
  <c r="F38" i="15" s="1"/>
  <c r="G38" i="15" s="1"/>
  <c r="H37" i="15"/>
  <c r="F37" i="15" s="1"/>
  <c r="G37" i="15" s="1"/>
  <c r="G35" i="15" s="1"/>
  <c r="H34" i="15"/>
  <c r="G34" i="15"/>
  <c r="H33" i="15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H23" i="15"/>
  <c r="G23" i="15"/>
  <c r="H22" i="15"/>
  <c r="G22" i="15"/>
  <c r="H21" i="15"/>
  <c r="G21" i="15"/>
  <c r="H20" i="15"/>
  <c r="G20" i="15"/>
  <c r="H19" i="15"/>
  <c r="G19" i="15"/>
  <c r="H18" i="15"/>
  <c r="G18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H5" i="15"/>
  <c r="G5" i="15"/>
  <c r="F2" i="15"/>
  <c r="H39" i="14"/>
  <c r="F39" i="14" s="1"/>
  <c r="G39" i="14" s="1"/>
  <c r="H38" i="14"/>
  <c r="F38" i="14" s="1"/>
  <c r="G38" i="14" s="1"/>
  <c r="H37" i="14"/>
  <c r="F37" i="14" s="1"/>
  <c r="G37" i="14" s="1"/>
  <c r="H34" i="14"/>
  <c r="G34" i="14"/>
  <c r="H33" i="14"/>
  <c r="G33" i="14"/>
  <c r="H32" i="14"/>
  <c r="G32" i="14"/>
  <c r="H31" i="14"/>
  <c r="G31" i="14"/>
  <c r="H30" i="14"/>
  <c r="G30" i="14"/>
  <c r="H29" i="14"/>
  <c r="G29" i="14"/>
  <c r="H28" i="14"/>
  <c r="G28" i="14"/>
  <c r="H27" i="14"/>
  <c r="G27" i="14"/>
  <c r="H26" i="14"/>
  <c r="G26" i="14"/>
  <c r="H25" i="14"/>
  <c r="G25" i="14"/>
  <c r="H24" i="14"/>
  <c r="G24" i="14"/>
  <c r="H23" i="14"/>
  <c r="G23" i="14"/>
  <c r="H22" i="14"/>
  <c r="G22" i="14"/>
  <c r="H21" i="14"/>
  <c r="G21" i="14"/>
  <c r="H20" i="14"/>
  <c r="G20" i="14"/>
  <c r="H19" i="14"/>
  <c r="G19" i="14"/>
  <c r="H18" i="14"/>
  <c r="G18" i="14"/>
  <c r="H17" i="14"/>
  <c r="G17" i="14"/>
  <c r="H16" i="14"/>
  <c r="G16" i="14"/>
  <c r="H15" i="14"/>
  <c r="G15" i="14"/>
  <c r="H14" i="14"/>
  <c r="G14" i="14"/>
  <c r="H13" i="14"/>
  <c r="G13" i="14"/>
  <c r="H12" i="14"/>
  <c r="G12" i="14"/>
  <c r="H11" i="14"/>
  <c r="G11" i="14"/>
  <c r="H10" i="14"/>
  <c r="G10" i="14"/>
  <c r="H9" i="14"/>
  <c r="G9" i="14"/>
  <c r="H8" i="14"/>
  <c r="G8" i="14"/>
  <c r="H7" i="14"/>
  <c r="G7" i="14"/>
  <c r="H6" i="14"/>
  <c r="G6" i="14"/>
  <c r="H5" i="14"/>
  <c r="G5" i="14"/>
  <c r="F2" i="14"/>
  <c r="G19" i="3"/>
  <c r="G11" i="3"/>
  <c r="G10" i="1"/>
  <c r="G35" i="18" l="1"/>
  <c r="G35" i="14"/>
  <c r="G5" i="1"/>
  <c r="B40" i="1" l="1"/>
  <c r="B39" i="13" l="1"/>
  <c r="B40" i="13"/>
  <c r="B38" i="13"/>
  <c r="B38" i="1"/>
  <c r="B39" i="1" l="1"/>
  <c r="H34" i="13" l="1"/>
  <c r="G34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H27" i="13"/>
  <c r="G27" i="13"/>
  <c r="H26" i="13"/>
  <c r="G26" i="13"/>
  <c r="H25" i="13"/>
  <c r="G25" i="13"/>
  <c r="H24" i="13"/>
  <c r="G24" i="13"/>
  <c r="H23" i="13"/>
  <c r="G23" i="13"/>
  <c r="H22" i="13"/>
  <c r="G22" i="13"/>
  <c r="H21" i="13"/>
  <c r="G21" i="13"/>
  <c r="H20" i="13"/>
  <c r="G20" i="13"/>
  <c r="H19" i="13"/>
  <c r="G19" i="13"/>
  <c r="H18" i="13"/>
  <c r="G18" i="13"/>
  <c r="H17" i="13"/>
  <c r="G17" i="13"/>
  <c r="H40" i="13" s="1"/>
  <c r="H16" i="13"/>
  <c r="G16" i="13"/>
  <c r="H15" i="13"/>
  <c r="G15" i="13"/>
  <c r="H14" i="13"/>
  <c r="G14" i="13"/>
  <c r="H13" i="13"/>
  <c r="G13" i="13"/>
  <c r="H12" i="13"/>
  <c r="G12" i="13"/>
  <c r="H39" i="13" s="1"/>
  <c r="F39" i="13" s="1"/>
  <c r="H11" i="13"/>
  <c r="G11" i="13"/>
  <c r="H10" i="13"/>
  <c r="G10" i="13"/>
  <c r="H9" i="13"/>
  <c r="G9" i="13"/>
  <c r="H8" i="13"/>
  <c r="G8" i="13"/>
  <c r="H7" i="13"/>
  <c r="G7" i="13"/>
  <c r="H6" i="13"/>
  <c r="G6" i="13"/>
  <c r="H5" i="13"/>
  <c r="G5" i="13"/>
  <c r="G39" i="13" l="1"/>
  <c r="C39" i="13"/>
  <c r="H38" i="13"/>
  <c r="F40" i="13"/>
  <c r="G40" i="13" l="1"/>
  <c r="C40" i="13"/>
  <c r="F38" i="13"/>
  <c r="G38" i="13" l="1"/>
  <c r="G35" i="13" s="1"/>
  <c r="C38" i="13"/>
  <c r="H39" i="4" l="1"/>
  <c r="F39" i="4" s="1"/>
  <c r="G39" i="4" s="1"/>
  <c r="G5" i="3" l="1"/>
  <c r="F2" i="3" l="1"/>
  <c r="H6" i="4" l="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5" i="4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5" i="3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5" i="1"/>
  <c r="F2" i="4" l="1"/>
  <c r="H38" i="4"/>
  <c r="H37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8" i="3"/>
  <c r="G17" i="3"/>
  <c r="G16" i="3"/>
  <c r="G15" i="3"/>
  <c r="G14" i="3"/>
  <c r="G13" i="3"/>
  <c r="G12" i="3"/>
  <c r="G10" i="3"/>
  <c r="G9" i="3"/>
  <c r="G8" i="3"/>
  <c r="G7" i="3"/>
  <c r="G6" i="3"/>
  <c r="H38" i="3" s="1"/>
  <c r="G30" i="1"/>
  <c r="G31" i="1"/>
  <c r="G32" i="1"/>
  <c r="G33" i="1"/>
  <c r="G34" i="1"/>
  <c r="D39" i="13" l="1"/>
  <c r="F38" i="3"/>
  <c r="H39" i="3"/>
  <c r="F39" i="3" s="1"/>
  <c r="H37" i="3"/>
  <c r="D38" i="13" s="1"/>
  <c r="F37" i="4"/>
  <c r="G37" i="4" s="1"/>
  <c r="F38" i="4"/>
  <c r="G38" i="4" s="1"/>
  <c r="G11" i="1"/>
  <c r="G38" i="3" l="1"/>
  <c r="F37" i="3"/>
  <c r="G35" i="4"/>
  <c r="G6" i="1"/>
  <c r="G7" i="1"/>
  <c r="G8" i="1"/>
  <c r="G9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D40" i="13" l="1"/>
  <c r="G36" i="13" s="1"/>
  <c r="G37" i="3"/>
  <c r="G39" i="3"/>
  <c r="H38" i="1"/>
  <c r="H40" i="1"/>
  <c r="F40" i="1" s="1"/>
  <c r="C40" i="1" s="1"/>
  <c r="H39" i="1"/>
  <c r="G35" i="3" l="1"/>
  <c r="F38" i="1"/>
  <c r="F39" i="1"/>
  <c r="C39" i="1" l="1"/>
  <c r="D39" i="1" s="1"/>
  <c r="C38" i="1"/>
  <c r="D38" i="1" s="1"/>
  <c r="G38" i="1"/>
  <c r="G40" i="1"/>
  <c r="D40" i="1"/>
  <c r="G39" i="1"/>
  <c r="G35" i="1" l="1"/>
  <c r="G36" i="1"/>
</calcChain>
</file>

<file path=xl/comments1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1月1日の場合は「1/1」と入力してください。
年は入力日の年が自動で入りますので、変更する場合は「2021/12/31」と西暦で年から入力してください。</t>
        </r>
      </text>
    </comment>
    <comment ref="C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D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開始時間と終了時間から自動計算されます。30分単位で切り上げされます。
例）開始時間が10:00、終了時間が12:40の場合、実時間2時間40分を切り上げ、「3時間00分」と表示されます。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1月1日の場合は「1/1」と入力してください。
年は入力日の年が自動で入りますので、変更する場合は「2021/12/31」と西暦で年から入力してください。</t>
        </r>
      </text>
    </comment>
    <comment ref="C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D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開始時間と終了時間から自動計算されます。30分単位で切り上げされます。
例）開始時間が10:00、終了時間が12:40の場合、実時間2時間40分を切り上げ、「3時間00分」と表示されます。</t>
        </r>
      </text>
    </comment>
  </commentList>
</comments>
</file>

<file path=xl/comments11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1月1日の場合は「1/1」と入力してください。
年は入力日の年が自動で入りますので、変更する場合は「2021/12/31」と西暦で年から入力してください。</t>
        </r>
      </text>
    </comment>
    <comment ref="C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D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開始時間と終了時間から自動計算されます。30分単位で切り上げされます。
例）開始時間が10:00、終了時間が12:40の場合、実時間2時間40分を切り上げ、「3時間00分」と表示されます。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1月1日の場合は「1/1」と入力してください。
年は入力日の年が自動で入りますので、変更する場合は「2021/12/31」と西暦で年から入力してください。</t>
        </r>
      </text>
    </comment>
    <comment ref="C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D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開始時間と終了時間から自動計算されます。30分単位で切り上げされます。
例）開始時間が10:00、終了時間が12:40の場合、実時間2時間40分を切り上げ、「3時間00分」と表示されます。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1月1日の場合は「1/1」と入力してください。
年は入力日の年が自動で入りますので、変更する場合は「2021/12/31」と西暦で年から入力してください。</t>
        </r>
      </text>
    </comment>
    <comment ref="C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D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開始時間と終了時間から自動計算されます。30分単位で切り上げされます。
例）開始時間が10:00、終了時間が12:40の場合、実時間2時間40分を切り上げ、「3時間00分」と表示されます。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1月1日の場合は「1/1」と入力してください。
年は入力日の年が自動で入りますので、変更する場合は「2021/12/31」と西暦で年から入力してください。</t>
        </r>
      </text>
    </comment>
    <comment ref="C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D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開始時間と終了時間から自動計算されます。30分単位で切り上げされます。
例）開始時間が10:00、終了時間が12:40の場合、実時間2時間40分を切り上げ、「3時間00分」と表示されます。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1月1日の場合は「1/1」と入力してください。
年は入力日の年が自動で入りますので、変更する場合は「2021/12/31」と西暦で年から入力してください。</t>
        </r>
      </text>
    </comment>
    <comment ref="C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D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開始時間と終了時間から自動計算されます。30分単位で切り上げされます。
例）開始時間が10:00、終了時間が12:40の場合、実時間2時間40分を切り上げ、「3時間00分」と表示されます。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1月1日の場合は「1/1」と入力してください。
年は入力日の年が自動で入りますので、変更する場合は「2021/12/31」と西暦で年から入力してください。</t>
        </r>
      </text>
    </comment>
    <comment ref="C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D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開始時間と終了時間から自動計算されます。30分単位で切り上げされます。
例）開始時間が10:00、終了時間が12:40の場合、実時間2時間40分を切り上げ、「3時間00分」と表示されます。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1月1日の場合は「1/1」と入力してください。
年は入力日の年が自動で入りますので、変更する場合は「2021/12/31」と西暦で年から入力してください。</t>
        </r>
      </text>
    </comment>
    <comment ref="C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D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開始時間と終了時間から自動計算されます。30分単位で切り上げされます。
例）開始時間が10:00、終了時間が12:40の場合、実時間2時間40分を切り上げ、「3時間00分」と表示されます。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1月1日の場合は「1/1」と入力してください。
年は入力日の年が自動で入りますので、変更する場合は「2021/12/31」と西暦で年から入力してください。</t>
        </r>
      </text>
    </comment>
    <comment ref="C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D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開始時間と終了時間から自動計算されます。30分単位で切り上げされます。
例）開始時間が10:00、終了時間が12:40の場合、実時間2時間40分を切り上げ、「3時間00分」と表示されます。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1月1日の場合は「1/1」と入力してください。
年は入力日の年が自動で入りますので、変更する場合は「2021/12/31」と西暦で年から入力してください。</t>
        </r>
      </text>
    </comment>
    <comment ref="C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D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午前8時30分の場合は「8:30」、午後8時30分の場合は「20:30」と入力してください。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開始時間と終了時間から自動計算されます。30分単位で切り上げされます。
例）開始時間が10:00、終了時間が12:40の場合、実時間2時間40分を切り上げ、「3時間00分」と表示されます。</t>
        </r>
      </text>
    </comment>
  </commentList>
</comments>
</file>

<file path=xl/sharedStrings.xml><?xml version="1.0" encoding="utf-8"?>
<sst xmlns="http://schemas.openxmlformats.org/spreadsheetml/2006/main" count="269" uniqueCount="114">
  <si>
    <t>回数</t>
    <rPh sb="0" eb="2">
      <t>カイスウ</t>
    </rPh>
    <phoneticPr fontId="1"/>
  </si>
  <si>
    <t>出動年月日</t>
    <rPh sb="0" eb="2">
      <t>シュツドウ</t>
    </rPh>
    <rPh sb="2" eb="5">
      <t>ネンガッピ</t>
    </rPh>
    <phoneticPr fontId="1"/>
  </si>
  <si>
    <t>出動時間</t>
    <rPh sb="0" eb="2">
      <t>シュツドウ</t>
    </rPh>
    <rPh sb="2" eb="4">
      <t>ジカン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</si>
  <si>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</si>
  <si>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</si>
  <si>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使用機械
区分</t>
    <rPh sb="0" eb="2">
      <t>シヨウ</t>
    </rPh>
    <rPh sb="2" eb="4">
      <t>キカイ</t>
    </rPh>
    <rPh sb="5" eb="7">
      <t>クブン</t>
    </rPh>
    <phoneticPr fontId="1"/>
  </si>
  <si>
    <t>使用機械
種別</t>
    <rPh sb="0" eb="2">
      <t>シヨウ</t>
    </rPh>
    <rPh sb="2" eb="4">
      <t>キカイ</t>
    </rPh>
    <rPh sb="5" eb="7">
      <t>シュベツ</t>
    </rPh>
    <phoneticPr fontId="1"/>
  </si>
  <si>
    <t>①</t>
  </si>
  <si>
    <t>その他</t>
    <rPh sb="2" eb="3">
      <t>タ</t>
    </rPh>
    <phoneticPr fontId="1"/>
  </si>
  <si>
    <t>②</t>
  </si>
  <si>
    <t>③</t>
  </si>
  <si>
    <t>除雪機</t>
  </si>
  <si>
    <t>②</t>
    <phoneticPr fontId="1"/>
  </si>
  <si>
    <t>①</t>
    <phoneticPr fontId="1"/>
  </si>
  <si>
    <t>③</t>
    <phoneticPr fontId="1"/>
  </si>
  <si>
    <t>区名</t>
    <rPh sb="0" eb="1">
      <t>ク</t>
    </rPh>
    <rPh sb="1" eb="2">
      <t>メイ</t>
    </rPh>
    <phoneticPr fontId="1"/>
  </si>
  <si>
    <t>大門五番町</t>
  </si>
  <si>
    <t>機械種別</t>
    <rPh sb="0" eb="2">
      <t>キカイ</t>
    </rPh>
    <rPh sb="2" eb="4">
      <t>シュベツ</t>
    </rPh>
    <phoneticPr fontId="1"/>
  </si>
  <si>
    <t>単価表</t>
    <rPh sb="0" eb="2">
      <t>タンカ</t>
    </rPh>
    <rPh sb="2" eb="3">
      <t>ヒョウ</t>
    </rPh>
    <phoneticPr fontId="1"/>
  </si>
  <si>
    <t>（円）</t>
    <rPh sb="1" eb="2">
      <t>エン</t>
    </rPh>
    <phoneticPr fontId="1"/>
  </si>
  <si>
    <t>区分</t>
    <rPh sb="0" eb="2">
      <t>クブン</t>
    </rPh>
    <phoneticPr fontId="1"/>
  </si>
  <si>
    <t>金額</t>
    <rPh sb="0" eb="2">
      <t>キンガク</t>
    </rPh>
    <phoneticPr fontId="1"/>
  </si>
  <si>
    <t>大門一番町</t>
  </si>
  <si>
    <t>大門二番町</t>
  </si>
  <si>
    <t>大門三番町</t>
  </si>
  <si>
    <t>大門四番町</t>
  </si>
  <si>
    <t>大門六番町</t>
  </si>
  <si>
    <t>大門七番町</t>
  </si>
  <si>
    <t>大門八番町</t>
  </si>
  <si>
    <t>大門七区</t>
  </si>
  <si>
    <t>大門田川町</t>
  </si>
  <si>
    <t>東山</t>
  </si>
  <si>
    <t>柿沢</t>
  </si>
  <si>
    <t>金井</t>
  </si>
  <si>
    <t>上西条</t>
  </si>
  <si>
    <t>中西条</t>
  </si>
  <si>
    <t>下西条</t>
  </si>
  <si>
    <t>堀ノ内</t>
  </si>
  <si>
    <t>長畝</t>
  </si>
  <si>
    <t>桟敷</t>
  </si>
  <si>
    <t>町区</t>
  </si>
  <si>
    <t>松原</t>
  </si>
  <si>
    <t>みどり湖</t>
  </si>
  <si>
    <t>峰原</t>
  </si>
  <si>
    <t>高出一区</t>
  </si>
  <si>
    <t>高出二区</t>
  </si>
  <si>
    <t>高出三区</t>
  </si>
  <si>
    <t>高出四区</t>
  </si>
  <si>
    <t>高出五区</t>
  </si>
  <si>
    <t>南内田</t>
  </si>
  <si>
    <t>北熊井</t>
  </si>
  <si>
    <t>南熊井</t>
  </si>
  <si>
    <t>中挾</t>
    <rPh sb="1" eb="2">
      <t>ハサ</t>
    </rPh>
    <phoneticPr fontId="2"/>
  </si>
  <si>
    <t>君石</t>
  </si>
  <si>
    <t>内田原</t>
  </si>
  <si>
    <t>原新田</t>
  </si>
  <si>
    <t>堅石</t>
  </si>
  <si>
    <t>郷原</t>
  </si>
  <si>
    <t>野村</t>
  </si>
  <si>
    <t>吉田一区</t>
  </si>
  <si>
    <t>吉田二区</t>
  </si>
  <si>
    <t>吉田三区</t>
  </si>
  <si>
    <t>吉田四区</t>
  </si>
  <si>
    <t>吉田五区</t>
  </si>
  <si>
    <t>上組</t>
  </si>
  <si>
    <t>元町</t>
  </si>
  <si>
    <t>芦ノ田</t>
  </si>
  <si>
    <t>太田</t>
  </si>
  <si>
    <t>岩垂</t>
  </si>
  <si>
    <t>下小曽部</t>
  </si>
  <si>
    <t>上小曽部</t>
  </si>
  <si>
    <t>桔梗ケ原</t>
  </si>
  <si>
    <t>平出</t>
  </si>
  <si>
    <t>床尾</t>
  </si>
  <si>
    <t>洗馬</t>
  </si>
  <si>
    <t>牧野</t>
  </si>
  <si>
    <t>本山</t>
  </si>
  <si>
    <t>日出塩</t>
  </si>
  <si>
    <t>小井戸</t>
  </si>
  <si>
    <t>古町</t>
  </si>
  <si>
    <t>宮前</t>
  </si>
  <si>
    <t>大出</t>
  </si>
  <si>
    <t>上田</t>
  </si>
  <si>
    <t>勝弦</t>
  </si>
  <si>
    <t>木曽平沢</t>
  </si>
  <si>
    <t>奈良井</t>
  </si>
  <si>
    <t>区一覧</t>
    <rPh sb="0" eb="1">
      <t>ク</t>
    </rPh>
    <rPh sb="1" eb="3">
      <t>イチラン</t>
    </rPh>
    <phoneticPr fontId="1"/>
  </si>
  <si>
    <t>（区を選択してください）</t>
    <rPh sb="1" eb="2">
      <t>ク</t>
    </rPh>
    <rPh sb="3" eb="5">
      <t>センタク</t>
    </rPh>
    <phoneticPr fontId="1"/>
  </si>
  <si>
    <t>その他</t>
    <rPh sb="2" eb="3">
      <t>タ</t>
    </rPh>
    <phoneticPr fontId="1"/>
  </si>
  <si>
    <t>ブルドーザ</t>
    <phoneticPr fontId="1"/>
  </si>
  <si>
    <t>ホイルローダ</t>
    <phoneticPr fontId="1"/>
  </si>
  <si>
    <t>軽トラ（ブレード付き）</t>
    <rPh sb="0" eb="1">
      <t>ケイ</t>
    </rPh>
    <rPh sb="8" eb="9">
      <t>ツ</t>
    </rPh>
    <phoneticPr fontId="1"/>
  </si>
  <si>
    <t>メッセージ</t>
    <phoneticPr fontId="1"/>
  </si>
  <si>
    <t>日付確認</t>
    <rPh sb="0" eb="2">
      <t>ヒヅケ</t>
    </rPh>
    <rPh sb="2" eb="4">
      <t>カクニン</t>
    </rPh>
    <phoneticPr fontId="1"/>
  </si>
  <si>
    <t>トラクター</t>
    <phoneticPr fontId="1"/>
  </si>
  <si>
    <t>実績額（小計）</t>
    <rPh sb="0" eb="3">
      <t>ジッセキガク</t>
    </rPh>
    <rPh sb="4" eb="6">
      <t>ショウケイ</t>
    </rPh>
    <phoneticPr fontId="1"/>
  </si>
  <si>
    <t>贄川</t>
    <phoneticPr fontId="1"/>
  </si>
  <si>
    <t>排出作業</t>
    <rPh sb="0" eb="4">
      <t>ハイシュツサギョウ</t>
    </rPh>
    <phoneticPr fontId="1"/>
  </si>
  <si>
    <t>除雪作業出動明細書①</t>
    <phoneticPr fontId="1"/>
  </si>
  <si>
    <t>除雪作業出動明細書②</t>
    <phoneticPr fontId="1"/>
  </si>
  <si>
    <t>除雪作業出動明細書③</t>
    <phoneticPr fontId="1"/>
  </si>
  <si>
    <t>実績額（合計）</t>
    <rPh sb="0" eb="3">
      <t>ジッセキガク</t>
    </rPh>
    <rPh sb="4" eb="6">
      <t>ゴウケイ</t>
    </rPh>
    <phoneticPr fontId="1"/>
  </si>
  <si>
    <t>バックホー</t>
    <phoneticPr fontId="1"/>
  </si>
  <si>
    <t>タイヤローダ</t>
    <phoneticPr fontId="1"/>
  </si>
  <si>
    <t>タイヤドーザ</t>
    <phoneticPr fontId="1"/>
  </si>
  <si>
    <t>ブルドーザ</t>
  </si>
  <si>
    <t>タイヤドーザ</t>
  </si>
  <si>
    <t>ホイルローダ</t>
  </si>
  <si>
    <t>タイヤローダ</t>
  </si>
  <si>
    <t>バックホー</t>
  </si>
  <si>
    <t>トラクター</t>
  </si>
  <si>
    <t>油圧ショベル</t>
    <rPh sb="0" eb="2">
      <t>ユアツ</t>
    </rPh>
    <phoneticPr fontId="1"/>
  </si>
  <si>
    <t>○○○○区</t>
    <phoneticPr fontId="1"/>
  </si>
  <si>
    <t>除雪作業出動明細書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</si>
</sst>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[$-411]ggge&quot;年&quot;m&quot;月&quot;d&quot;日&quot;;@"/>
    <numFmt numFmtId="177" formatCode="h:mm;@"/>
    <numFmt numFmtId="178" formatCode="[h]:mm"/>
    <numFmt numFmtId="179" formatCode="h&quot;時間&quot;mm&quot;分&quot;;@"/>
    <numFmt numFmtId="180" formatCode="#,##0.0_);[Red]\(#,##0.0\)"/>
    <numFmt numFmtId="181" formatCode="#,##0\ &quot;円&quot;"/>
    <numFmt numFmtId="182" formatCode="0&quot;日&quot;"/>
    <numFmt numFmtId="183" formatCode="[h]&quot;時間&quot;mm&quot;分&quot;;@"/>
    <numFmt numFmtId="184" formatCode="#,##0_);[Red]\(#,##0\)"/>
  </numFmts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8"/>
      <color theme="0" tint="-0.499984740745262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0" fontId="3" fillId="0" borderId="0" xfId="0" applyFont="1"/>
    <xf numFmtId="0" fontId="0" fillId="0" borderId="0" xfId="0" applyAlignment="1">
      <alignment shrinkToFit="1"/>
    </xf>
    <xf numFmtId="38" fontId="0" fillId="0" borderId="0" xfId="1" applyFont="1" applyAlignment="1"/>
    <xf numFmtId="0" fontId="13" fillId="0" borderId="0" xfId="0" applyFont="1" applyBorder="1"/>
    <xf numFmtId="176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vertical="center" shrinkToFit="1"/>
      <protection locked="0"/>
    </xf>
    <xf numFmtId="178" fontId="0" fillId="0" borderId="1" xfId="0" applyNumberFormat="1" applyBorder="1" applyAlignment="1" applyProtection="1">
      <alignment vertical="center" shrinkToFit="1"/>
      <protection locked="0"/>
    </xf>
    <xf numFmtId="179" fontId="0" fillId="0" borderId="3" xfId="0" applyNumberFormat="1" applyBorder="1" applyAlignment="1">
      <alignment vertical="center" shrinkToFit="1"/>
    </xf>
    <xf numFmtId="179" fontId="11" fillId="0" borderId="3" xfId="0" applyNumberFormat="1" applyFont="1" applyBorder="1" applyAlignment="1">
      <alignment vertical="center" shrinkToFit="1"/>
    </xf>
    <xf numFmtId="176" fontId="0" fillId="0" borderId="8" xfId="0" applyNumberFormat="1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177" fontId="0" fillId="0" borderId="8" xfId="0" applyNumberFormat="1" applyBorder="1" applyAlignment="1" applyProtection="1">
      <alignment vertical="center" shrinkToFit="1"/>
      <protection locked="0"/>
    </xf>
    <xf numFmtId="178" fontId="0" fillId="0" borderId="8" xfId="0" applyNumberFormat="1" applyBorder="1" applyAlignment="1" applyProtection="1">
      <alignment vertical="center" shrinkToFit="1"/>
      <protection locked="0"/>
    </xf>
    <xf numFmtId="179" fontId="0" fillId="0" borderId="9" xfId="0" applyNumberForma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181" fontId="10" fillId="0" borderId="15" xfId="0" applyNumberFormat="1" applyFont="1" applyBorder="1" applyAlignment="1">
      <alignment horizontal="right" shrinkToFit="1"/>
    </xf>
    <xf numFmtId="183" fontId="9" fillId="0" borderId="13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right"/>
    </xf>
    <xf numFmtId="180" fontId="9" fillId="0" borderId="0" xfId="0" applyNumberFormat="1" applyFont="1" applyBorder="1"/>
    <xf numFmtId="181" fontId="9" fillId="0" borderId="0" xfId="0" applyNumberFormat="1" applyFont="1" applyBorder="1"/>
    <xf numFmtId="183" fontId="9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0" fontId="0" fillId="0" borderId="0" xfId="0" applyBorder="1"/>
    <xf numFmtId="182" fontId="8" fillId="0" borderId="0" xfId="0" applyNumberFormat="1" applyFont="1" applyBorder="1"/>
    <xf numFmtId="184" fontId="9" fillId="0" borderId="0" xfId="0" applyNumberFormat="1" applyFont="1" applyBorder="1"/>
    <xf numFmtId="0" fontId="3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right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180" fontId="9" fillId="0" borderId="18" xfId="0" applyNumberFormat="1" applyFont="1" applyBorder="1" applyAlignment="1">
      <alignment horizontal="right" vertical="center"/>
    </xf>
    <xf numFmtId="181" fontId="9" fillId="0" borderId="18" xfId="0" applyNumberFormat="1" applyFont="1" applyBorder="1"/>
    <xf numFmtId="183" fontId="9" fillId="0" borderId="19" xfId="0" applyNumberFormat="1" applyFont="1" applyBorder="1" applyAlignment="1">
      <alignment vertical="center"/>
    </xf>
    <xf numFmtId="0" fontId="0" fillId="0" borderId="0" xfId="0" applyAlignment="1"/>
    <xf numFmtId="0" fontId="0" fillId="0" borderId="20" xfId="0" applyBorder="1" applyAlignment="1"/>
    <xf numFmtId="0" fontId="9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81" fontId="9" fillId="0" borderId="13" xfId="0" applyNumberFormat="1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180" fontId="9" fillId="0" borderId="13" xfId="0" applyNumberFormat="1" applyFont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NumberFormat="1" applyFont="1" applyFill="1" applyBorder="1" applyAlignment="1">
      <alignment horizontal="right" vertical="center"/>
    </xf>
    <xf numFmtId="180" fontId="15" fillId="0" borderId="13" xfId="0" applyNumberFormat="1" applyFont="1" applyBorder="1" applyAlignment="1">
      <alignment horizontal="right" vertical="center"/>
    </xf>
    <xf numFmtId="181" fontId="15" fillId="0" borderId="13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181" fontId="10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183" fontId="8" fillId="0" borderId="17" xfId="0" applyNumberFormat="1" applyFont="1" applyBorder="1" applyAlignment="1">
      <alignment vertical="center"/>
    </xf>
    <xf numFmtId="183" fontId="8" fillId="0" borderId="0" xfId="0" applyNumberFormat="1" applyFont="1" applyBorder="1" applyAlignment="1">
      <alignment vertical="center"/>
    </xf>
    <xf numFmtId="180" fontId="9" fillId="0" borderId="13" xfId="0" applyNumberFormat="1" applyFont="1" applyBorder="1" applyAlignment="1">
      <alignment horizontal="right"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5" fillId="0" borderId="14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1" xfId="0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58">
    <dxf>
      <numFmt numFmtId="179" formatCode="h&quot;時間&quot;mm&quot;分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79" formatCode="h&quot;時間&quot;mm&quot;分&quot;;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/>
      </border>
    </dxf>
    <dxf>
      <numFmt numFmtId="178" formatCode="[h]:mm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85" formatCode="General&quot;回&quot;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7" formatCode="h:mm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6" formatCode="[$-411]ggge&quot;年&quot;m&quot;月&quot;d&quot;日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/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游ゴシック"/>
        <scheme val="none"/>
      </font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color auto="1"/>
      </font>
      <numFmt numFmtId="186" formatCode="&quot;日付確認&quot;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79" formatCode="h&quot;時間&quot;mm&quot;分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79" formatCode="h&quot;時間&quot;mm&quot;分&quot;;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/>
      </border>
    </dxf>
    <dxf>
      <numFmt numFmtId="178" formatCode="[h]:mm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85" formatCode="General&quot;回&quot;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7" formatCode="h:mm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6" formatCode="[$-411]ggge&quot;年&quot;m&quot;月&quot;d&quot;日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/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游ゴシック"/>
        <scheme val="none"/>
      </font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color auto="1"/>
      </font>
      <numFmt numFmtId="186" formatCode="&quot;日付確認&quot;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79" formatCode="h&quot;時間&quot;mm&quot;分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79" formatCode="h&quot;時間&quot;mm&quot;分&quot;;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/>
      </border>
    </dxf>
    <dxf>
      <numFmt numFmtId="178" formatCode="[h]:mm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85" formatCode="General&quot;回&quot;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7" formatCode="h:mm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6" formatCode="[$-411]ggge&quot;年&quot;m&quot;月&quot;d&quot;日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/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游ゴシック"/>
        <scheme val="none"/>
      </font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color auto="1"/>
      </font>
      <numFmt numFmtId="186" formatCode="&quot;日付確認&quot;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79" formatCode="h&quot;時間&quot;mm&quot;分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79" formatCode="h&quot;時間&quot;mm&quot;分&quot;;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/>
      </border>
    </dxf>
    <dxf>
      <numFmt numFmtId="178" formatCode="[h]:mm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85" formatCode="General&quot;回&quot;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7" formatCode="h:mm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6" formatCode="[$-411]ggge&quot;年&quot;m&quot;月&quot;d&quot;日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/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游ゴシック"/>
        <scheme val="none"/>
      </font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color auto="1"/>
      </font>
      <numFmt numFmtId="186" formatCode="&quot;日付確認&quot;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79" formatCode="h&quot;時間&quot;mm&quot;分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79" formatCode="h&quot;時間&quot;mm&quot;分&quot;;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/>
      </border>
    </dxf>
    <dxf>
      <numFmt numFmtId="178" formatCode="[h]:mm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85" formatCode="General&quot;回&quot;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7" formatCode="h:mm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6" formatCode="[$-411]ggge&quot;年&quot;m&quot;月&quot;d&quot;日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/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游ゴシック"/>
        <scheme val="none"/>
      </font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color auto="1"/>
      </font>
      <numFmt numFmtId="186" formatCode="&quot;日付確認&quot;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79" formatCode="h&quot;時間&quot;mm&quot;分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79" formatCode="h&quot;時間&quot;mm&quot;分&quot;;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/>
      </border>
    </dxf>
    <dxf>
      <numFmt numFmtId="178" formatCode="[h]:mm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85" formatCode="General&quot;回&quot;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7" formatCode="h:mm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6" formatCode="[$-411]ggge&quot;年&quot;m&quot;月&quot;d&quot;日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/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游ゴシック"/>
        <scheme val="none"/>
      </font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color auto="1"/>
      </font>
      <numFmt numFmtId="186" formatCode="&quot;日付確認&quot;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79" formatCode="h&quot;時間&quot;mm&quot;分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79" formatCode="h&quot;時間&quot;mm&quot;分&quot;;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/>
      </border>
    </dxf>
    <dxf>
      <numFmt numFmtId="178" formatCode="[h]:mm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85" formatCode="General&quot;回&quot;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7" formatCode="h:mm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6" formatCode="[$-411]ggge&quot;年&quot;m&quot;月&quot;d&quot;日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/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游ゴシック"/>
        <scheme val="none"/>
      </font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color auto="1"/>
      </font>
      <numFmt numFmtId="186" formatCode="&quot;日付確認&quot;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79" formatCode="h&quot;時間&quot;mm&quot;分&quot;;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/>
      </border>
    </dxf>
    <dxf>
      <numFmt numFmtId="179" formatCode="h&quot;時間&quot;mm&quot;分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85" formatCode="General&quot;回&quot;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8" formatCode="[h]:mm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7" formatCode="h:mm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6" formatCode="[$-411]ggge&quot;年&quot;m&quot;月&quot;d&quot;日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/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color rgb="FF000000"/>
        <name val="游ゴシック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ill>
        <patternFill>
          <bgColor theme="9" tint="0.79998168889431442"/>
        </patternFill>
      </fill>
    </dxf>
    <dxf>
      <font>
        <b val="0"/>
        <i val="0"/>
        <color auto="1"/>
      </font>
      <numFmt numFmtId="186" formatCode="&quot;日付確認&quot;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79" formatCode="h&quot;時間&quot;mm&quot;分&quot;;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/>
      </border>
    </dxf>
    <dxf>
      <numFmt numFmtId="179" formatCode="h&quot;時間&quot;mm&quot;分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85" formatCode="General&quot;回&quot;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8" formatCode="[h]:mm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7" formatCode="h:mm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6" formatCode="[$-411]ggge&quot;年&quot;m&quot;月&quot;d&quot;日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/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color rgb="FF000000"/>
        <name val="游ゴシック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textRotation="0" wrapTex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color auto="1"/>
      </font>
      <numFmt numFmtId="186" formatCode="&quot;日付確認&quot;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79" formatCode="h&quot;時間&quot;mm&quot;分&quot;;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/>
      </border>
    </dxf>
    <dxf>
      <numFmt numFmtId="179" formatCode="h&quot;時間&quot;mm&quot;分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85" formatCode="General&quot;回&quot;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8" formatCode="[h]:mm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7" formatCode="h:mm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6" formatCode="[$-411]ggge&quot;年&quot;m&quot;月&quot;d&quot;日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/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color rgb="FF000000"/>
        <name val="游ゴシック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textRotation="0" wrapTex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color auto="1"/>
      </font>
      <numFmt numFmtId="186" formatCode="&quot;日付確認&quot;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79" formatCode="h&quot;時間&quot;mm&quot;分&quot;;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/>
      </border>
    </dxf>
    <dxf>
      <numFmt numFmtId="179" formatCode="h&quot;時間&quot;mm&quot;分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numFmt numFmtId="185" formatCode="General&quot;回&quot;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8" formatCode="[h]:mm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7" formatCode="h:mm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numFmt numFmtId="176" formatCode="[$-411]ggge&quot;年&quot;m&quot;月&quot;d&quot;日&quot;;@"/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1" readingOrder="0"/>
      <border diagonalUp="0" diagonalDown="0">
        <left/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游ゴシック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ill>
        <patternFill>
          <bgColor theme="9" tint="0.79998168889431442"/>
        </patternFill>
      </fill>
    </dxf>
    <dxf>
      <font>
        <b val="0"/>
        <i val="0"/>
        <color auto="1"/>
      </font>
      <numFmt numFmtId="186" formatCode="&quot;日付確認&quot;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明細書1" displayName="明細書1" ref="A4:G34" headerRowDxfId="253" totalsRowDxfId="250" headerRowBorderDxfId="252" tableBorderDxfId="251" totalsRowBorderDxfId="249">
  <autoFilter ref="A4:G34"/>
  <tableColumns count="7">
    <tableColumn id="1" name="回数" totalsRowLabel="集計" dataDxfId="248" totalsRowDxfId="247"/>
    <tableColumn id="2" name="出動年月日" dataDxfId="246" totalsRowDxfId="245"/>
    <tableColumn id="3" name="使用機械_x000a_区分" dataDxfId="244" totalsRowDxfId="243"/>
    <tableColumn id="4" name="使用機械_x000a_種別" dataDxfId="242" totalsRowDxfId="241"/>
    <tableColumn id="5" name="開始時間" dataDxfId="240" totalsRowDxfId="239"/>
    <tableColumn id="6" name="終了時間" totalsRowFunction="custom" dataDxfId="238" totalsRowDxfId="237">
      <totalsRowFormula>SUBTOTAL(102,明細書1[出動時間])</totalsRowFormula>
    </tableColumn>
    <tableColumn id="7" name="出動時間" totalsRowFunction="sum" dataDxfId="236" totalsRowDxfId="235">
      <calculatedColumnFormula>IF(OR(ISBLANK($E5),ISBLANK($F5),HOUR(F5-E5)&lt;1),"",CEILING(F5-E5,"0:30"))</calculatedColumnFormula>
    </tableColumn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" name="明細書32" displayName="明細書32" ref="A4:G34" headerRowDxfId="157" dataDxfId="156" totalsRowDxfId="155" headerRowBorderDxfId="153" tableBorderDxfId="154" totalsRowBorderDxfId="152">
  <autoFilter ref="A4:G34"/>
  <tableColumns count="7">
    <tableColumn id="1" name="回数" totalsRowLabel="集計" dataDxfId="150" totalsRowDxfId="151"/>
    <tableColumn id="2" name="出動年月日" dataDxfId="148" totalsRowDxfId="149"/>
    <tableColumn id="3" name="使用機械_x000a_区分" dataDxfId="146" totalsRowDxfId="147"/>
    <tableColumn id="4" name="使用機械_x000a_種別" dataDxfId="144" totalsRowDxfId="145"/>
    <tableColumn id="5" name="開始時間" dataDxfId="142" totalsRowDxfId="143"/>
    <tableColumn id="6" name="終了時間" totalsRowFunction="custom" dataDxfId="140" totalsRowDxfId="141">
      <totalsRowFormula>SUBTOTAL(102,明細書32[出動時間])</totalsRowFormula>
    </tableColumn>
    <tableColumn id="7" name="出動時間" totalsRowFunction="sum" dataDxfId="138" totalsRowDxfId="139">
      <calculatedColumnFormula>IF(OR(ISBLANK($E5),ISBLANK($F5),HOUR(F5-E5)&lt;1),"",CEILING(F5-E5,"0:30"))</calculatedColumnFormula>
    </tableColumn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id="18" name="明細書119" displayName="明細書119" ref="A4:G34" headerRowDxfId="184" totalsRowDxfId="181" headerRowBorderDxfId="183" tableBorderDxfId="182" totalsRowBorderDxfId="180">
  <autoFilter ref="A4:G34"/>
  <tableColumns count="7">
    <tableColumn id="1" name="回数" totalsRowLabel="集計" dataDxfId="179" totalsRowDxfId="178"/>
    <tableColumn id="2" name="出動年月日" dataDxfId="177" totalsRowDxfId="176"/>
    <tableColumn id="3" name="使用機械_x000a_区分" dataDxfId="175" totalsRowDxfId="174"/>
    <tableColumn id="4" name="使用機械_x000a_種別" dataDxfId="173" totalsRowDxfId="172"/>
    <tableColumn id="5" name="開始時間" dataDxfId="171" totalsRowDxfId="170"/>
    <tableColumn id="6" name="終了時間" totalsRowFunction="custom" dataDxfId="169" totalsRowDxfId="168">
      <totalsRowFormula>SUBTOTAL(102,明細書119[出動時間])</totalsRowFormula>
    </tableColumn>
    <tableColumn id="7" name="出動時間" totalsRowFunction="sum" dataDxfId="167" totalsRowDxfId="166">
      <calculatedColumnFormula>IF(OR(ISBLANK($E5),ISBLANK($F5),HOUR(F5-E5)&lt;1),"",CEILING(F5-E5,"0:30"))</calculatedColumnFormula>
    </tableColumn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id="2" name="①" displayName="①" ref="A2:A9" totalsRowShown="0" headerRowDxfId="165">
  <autoFilter ref="A2:A9"/>
  <tableColumns count="1">
    <tableColumn id="1" name="①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3" name="②" displayName="②" ref="B2:B6" totalsRowShown="0" headerRowDxfId="164">
  <autoFilter ref="B2:B6"/>
  <tableColumns count="1">
    <tableColumn id="1" name="②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4" name="③" displayName="③" ref="C2:C4" totalsRowShown="0" headerRowDxfId="163">
  <autoFilter ref="C2:C4"/>
  <tableColumns count="1">
    <tableColumn id="1" name="③"/>
  </tableColumns>
  <tableStyleInfo name="TableStyleMedium5" showFirstColumn="0" showLastColumn="0" showRowStripes="1" showColumnStripes="0"/>
</table>
</file>

<file path=xl/tables/table15.xml><?xml version="1.0" encoding="utf-8"?>
<table xmlns="http://schemas.openxmlformats.org/spreadsheetml/2006/main" id="6" name="単価" displayName="単価" ref="E2:F5" totalsRowShown="0" headerRowDxfId="162">
  <autoFilter ref="E2:F5"/>
  <tableColumns count="2">
    <tableColumn id="1" name="区分" dataDxfId="161"/>
    <tableColumn id="2" name="金額" dataCellStyle="桁区切り"/>
  </tableColumns>
  <tableStyleInfo name="TableStyleLight8" showFirstColumn="0" showLastColumn="0" showRowStripes="1" showColumnStripes="0"/>
</table>
</file>

<file path=xl/tables/table16.xml><?xml version="1.0" encoding="utf-8"?>
<table xmlns="http://schemas.openxmlformats.org/spreadsheetml/2006/main" id="7" name="区名" displayName="区名" ref="H2:H69" totalsRowShown="0">
  <autoFilter ref="H2:H69"/>
  <tableColumns count="1">
    <tableColumn id="1" name="区名"/>
  </tableColumns>
  <tableStyleInfo name="TableStyleLight8" showFirstColumn="0" showLastColumn="0" showRowStripes="1" showColumnStripes="0"/>
</table>
</file>

<file path=xl/tables/table17.xml><?xml version="1.0" encoding="utf-8"?>
<table xmlns="http://schemas.openxmlformats.org/spreadsheetml/2006/main" id="11" name="メッセージ" displayName="メッセージ" ref="J2:J3" totalsRowShown="0">
  <autoFilter ref="J2:J3"/>
  <tableColumns count="1">
    <tableColumn id="1" name="メッセージ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9" name="明細書2" displayName="明細書2" ref="A4:G34" headerRowDxfId="231" dataDxfId="229" totalsRowDxfId="227" headerRowBorderDxfId="230" tableBorderDxfId="228" totalsRowBorderDxfId="226">
  <autoFilter ref="A4:G34"/>
  <tableColumns count="7">
    <tableColumn id="1" name="回数" totalsRowLabel="集計" dataDxfId="225" totalsRowDxfId="224"/>
    <tableColumn id="2" name="出動年月日" dataDxfId="223" totalsRowDxfId="222"/>
    <tableColumn id="3" name="使用機械_x000a_区分" dataDxfId="221" totalsRowDxfId="220"/>
    <tableColumn id="4" name="使用機械_x000a_種別" dataDxfId="219" totalsRowDxfId="218"/>
    <tableColumn id="5" name="開始時間" dataDxfId="217" totalsRowDxfId="216"/>
    <tableColumn id="6" name="終了時間" totalsRowFunction="custom" dataDxfId="215" totalsRowDxfId="214">
      <totalsRowFormula>SUBTOTAL(102,明細書2[出動時間])</totalsRowFormula>
    </tableColumn>
    <tableColumn id="7" name="出動時間" totalsRowFunction="sum" dataDxfId="213" totalsRowDxfId="212">
      <calculatedColumnFormula>IF(OR(ISBLANK($E5),ISBLANK($F5),HOUR(F5-E5)&lt;1),"",CEILING(F5-E5,"0:30"))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10" name="明細書3" displayName="明細書3" ref="A4:G34" headerRowDxfId="208" dataDxfId="206" totalsRowDxfId="204" headerRowBorderDxfId="207" tableBorderDxfId="205" totalsRowBorderDxfId="203">
  <autoFilter ref="A4:G34"/>
  <tableColumns count="7">
    <tableColumn id="1" name="回数" totalsRowLabel="集計" dataDxfId="202" totalsRowDxfId="201"/>
    <tableColumn id="2" name="出動年月日" dataDxfId="200" totalsRowDxfId="199"/>
    <tableColumn id="3" name="使用機械_x000a_区分" dataDxfId="198" totalsRowDxfId="197"/>
    <tableColumn id="4" name="使用機械_x000a_種別" dataDxfId="196" totalsRowDxfId="195"/>
    <tableColumn id="5" name="開始時間" dataDxfId="194" totalsRowDxfId="193"/>
    <tableColumn id="6" name="終了時間" totalsRowFunction="custom" dataDxfId="192" totalsRowDxfId="191">
      <totalsRowFormula>SUBTOTAL(102,明細書3[出動時間])</totalsRowFormula>
    </tableColumn>
    <tableColumn id="7" name="出動時間" totalsRowFunction="sum" dataDxfId="190" totalsRowDxfId="189">
      <calculatedColumnFormula>IF(OR(ISBLANK($E5),ISBLANK($F5),HOUR(F5-E5)&lt;1),"",CEILING(F5-E5,"0:30"))</calculatedColumnFormula>
    </tableColumn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id="8" name="明細書329" displayName="明細書329" ref="A4:G34" headerRowDxfId="134" dataDxfId="133" totalsRowDxfId="132" headerRowBorderDxfId="130" tableBorderDxfId="131" totalsRowBorderDxfId="129">
  <autoFilter ref="A4:G34"/>
  <tableColumns count="7">
    <tableColumn id="1" name="回数" totalsRowLabel="集計" dataDxfId="127" totalsRowDxfId="128"/>
    <tableColumn id="2" name="出動年月日" dataDxfId="125" totalsRowDxfId="126"/>
    <tableColumn id="3" name="使用機械_x000a_区分" dataDxfId="123" totalsRowDxfId="124"/>
    <tableColumn id="4" name="使用機械_x000a_種別" dataDxfId="121" totalsRowDxfId="122"/>
    <tableColumn id="5" name="開始時間" dataDxfId="119" totalsRowDxfId="120"/>
    <tableColumn id="6" name="終了時間" totalsRowFunction="custom" dataDxfId="117" totalsRowDxfId="118">
      <totalsRowFormula>SUBTOTAL(102,明細書329[出動時間])</totalsRowFormula>
    </tableColumn>
    <tableColumn id="7" name="出動時間" totalsRowFunction="sum" dataDxfId="115" totalsRowDxfId="116">
      <calculatedColumnFormula>IF(OR(ISBLANK($E5),ISBLANK($F5),HOUR(F5-E5)&lt;1),"",CEILING(F5-E5,"0:30"))</calculatedColumnFormula>
    </tableColumn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id="12" name="明細書3213" displayName="明細書3213" ref="A4:G34" headerRowDxfId="111" dataDxfId="110" totalsRowDxfId="109" headerRowBorderDxfId="107" tableBorderDxfId="108" totalsRowBorderDxfId="106">
  <autoFilter ref="A4:G34"/>
  <tableColumns count="7">
    <tableColumn id="1" name="回数" totalsRowLabel="集計" dataDxfId="104" totalsRowDxfId="105"/>
    <tableColumn id="2" name="出動年月日" dataDxfId="102" totalsRowDxfId="103"/>
    <tableColumn id="3" name="使用機械_x000a_区分" dataDxfId="100" totalsRowDxfId="101"/>
    <tableColumn id="4" name="使用機械_x000a_種別" dataDxfId="98" totalsRowDxfId="99"/>
    <tableColumn id="5" name="開始時間" dataDxfId="96" totalsRowDxfId="97"/>
    <tableColumn id="6" name="終了時間" totalsRowFunction="custom" dataDxfId="94" totalsRowDxfId="95">
      <totalsRowFormula>SUBTOTAL(102,明細書3213[出動時間])</totalsRowFormula>
    </tableColumn>
    <tableColumn id="7" name="出動時間" totalsRowFunction="sum" dataDxfId="92" totalsRowDxfId="93">
      <calculatedColumnFormula>IF(OR(ISBLANK($E5),ISBLANK($F5),HOUR(F5-E5)&lt;1),"",CEILING(F5-E5,"0:30"))</calculatedColumnFormula>
    </tableColumn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13" name="明細書321314" displayName="明細書321314" ref="A4:G34" headerRowDxfId="88" dataDxfId="87" totalsRowDxfId="86" headerRowBorderDxfId="84" tableBorderDxfId="85" totalsRowBorderDxfId="83">
  <autoFilter ref="A4:G34"/>
  <tableColumns count="7">
    <tableColumn id="1" name="回数" totalsRowLabel="集計" dataDxfId="81" totalsRowDxfId="82"/>
    <tableColumn id="2" name="出動年月日" dataDxfId="79" totalsRowDxfId="80"/>
    <tableColumn id="3" name="使用機械_x000a_区分" dataDxfId="77" totalsRowDxfId="78"/>
    <tableColumn id="4" name="使用機械_x000a_種別" dataDxfId="75" totalsRowDxfId="76"/>
    <tableColumn id="5" name="開始時間" dataDxfId="73" totalsRowDxfId="74"/>
    <tableColumn id="6" name="終了時間" totalsRowFunction="custom" dataDxfId="71" totalsRowDxfId="72">
      <totalsRowFormula>SUBTOTAL(102,明細書321314[出動時間])</totalsRowFormula>
    </tableColumn>
    <tableColumn id="7" name="出動時間" totalsRowFunction="sum" dataDxfId="69" totalsRowDxfId="70">
      <calculatedColumnFormula>IF(OR(ISBLANK($E5),ISBLANK($F5),HOUR(F5-E5)&lt;1),"",CEILING(F5-E5,"0:30"))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id="16" name="明細書3213141517" displayName="明細書3213141517" ref="A4:G34" headerRowDxfId="19" dataDxfId="18" totalsRowDxfId="17" headerRowBorderDxfId="15" tableBorderDxfId="16" totalsRowBorderDxfId="14">
  <autoFilter ref="A4:G34"/>
  <tableColumns count="7">
    <tableColumn id="1" name="回数" totalsRowLabel="集計" dataDxfId="12" totalsRowDxfId="13"/>
    <tableColumn id="2" name="出動年月日" dataDxfId="10" totalsRowDxfId="11"/>
    <tableColumn id="3" name="使用機械_x000a_区分" dataDxfId="8" totalsRowDxfId="9"/>
    <tableColumn id="4" name="使用機械_x000a_種別" dataDxfId="6" totalsRowDxfId="7"/>
    <tableColumn id="5" name="開始時間" dataDxfId="4" totalsRowDxfId="5"/>
    <tableColumn id="6" name="終了時間" totalsRowFunction="custom" dataDxfId="2" totalsRowDxfId="3">
      <totalsRowFormula>SUBTOTAL(102,明細書3213141517[出動時間])</totalsRowFormula>
    </tableColumn>
    <tableColumn id="7" name="出動時間" totalsRowFunction="sum" dataDxfId="0" totalsRowDxfId="1">
      <calculatedColumnFormula>IF(OR(ISBLANK($E5),ISBLANK($F5),HOUR(F5-E5)&lt;1),"",CEILING(F5-E5,"0:30"))</calculatedColumnFormula>
    </tableColumn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14" name="明細書32131415" displayName="明細書32131415" ref="A4:G34" headerRowDxfId="65" dataDxfId="64" totalsRowDxfId="63" headerRowBorderDxfId="61" tableBorderDxfId="62" totalsRowBorderDxfId="60">
  <autoFilter ref="A4:G34"/>
  <tableColumns count="7">
    <tableColumn id="1" name="回数" totalsRowLabel="集計" dataDxfId="58" totalsRowDxfId="59"/>
    <tableColumn id="2" name="出動年月日" dataDxfId="56" totalsRowDxfId="57"/>
    <tableColumn id="3" name="使用機械_x000a_区分" dataDxfId="54" totalsRowDxfId="55"/>
    <tableColumn id="4" name="使用機械_x000a_種別" dataDxfId="52" totalsRowDxfId="53"/>
    <tableColumn id="5" name="開始時間" dataDxfId="50" totalsRowDxfId="51"/>
    <tableColumn id="6" name="終了時間" totalsRowFunction="custom" dataDxfId="48" totalsRowDxfId="49">
      <totalsRowFormula>SUBTOTAL(102,明細書32131415[出動時間])</totalsRowFormula>
    </tableColumn>
    <tableColumn id="7" name="出動時間" totalsRowFunction="sum" dataDxfId="46" totalsRowDxfId="47">
      <calculatedColumnFormula>IF(OR(ISBLANK($E5),ISBLANK($F5),HOUR(F5-E5)&lt;1),"",CEILING(F5-E5,"0:30"))</calculatedColumnFormula>
    </tableColumn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id="15" name="明細書3213141516" displayName="明細書3213141516" ref="A4:G34" headerRowDxfId="42" dataDxfId="41" totalsRowDxfId="40" headerRowBorderDxfId="38" tableBorderDxfId="39" totalsRowBorderDxfId="37">
  <autoFilter ref="A4:G34"/>
  <tableColumns count="7">
    <tableColumn id="1" name="回数" totalsRowLabel="集計" dataDxfId="35" totalsRowDxfId="36"/>
    <tableColumn id="2" name="出動年月日" dataDxfId="33" totalsRowDxfId="34"/>
    <tableColumn id="3" name="使用機械_x000a_区分" dataDxfId="31" totalsRowDxfId="32"/>
    <tableColumn id="4" name="使用機械_x000a_種別" dataDxfId="29" totalsRowDxfId="30"/>
    <tableColumn id="5" name="開始時間" dataDxfId="27" totalsRowDxfId="28"/>
    <tableColumn id="6" name="終了時間" totalsRowFunction="custom" dataDxfId="25" totalsRowDxfId="26">
      <totalsRowFormula>SUBTOTAL(102,明細書3213141516[出動時間])</totalsRowFormula>
    </tableColumn>
    <tableColumn id="7" name="出動時間" totalsRowFunction="sum" dataDxfId="23" totalsRowDxfId="24">
      <calculatedColumnFormula>IF(OR(ISBLANK($E5),ISBLANK($F5),HOUR(F5-E5)&lt;1),"",CEILING(F5-E5,"0:30"))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tabSelected="1" view="pageBreakPreview" topLeftCell="A2" zoomScaleNormal="100" zoomScaleSheetLayoutView="100" workbookViewId="0">
      <selection activeCell="G18" sqref="G18"/>
    </sheetView>
  </sheetViews>
  <sheetFormatPr defaultRowHeight="18.75"/>
  <cols>
    <col min="1" max="1" width="5.5" customWidth="1"/>
    <col min="2" max="2" width="16.125" customWidth="1"/>
    <col min="3" max="3" width="9" bestFit="1" customWidth="1"/>
    <col min="4" max="4" width="16.25" customWidth="1"/>
    <col min="5" max="6" width="9.125" customWidth="1"/>
    <col min="7" max="7" width="13.875" customWidth="1"/>
    <col min="8" max="11" width="9" customWidth="1"/>
  </cols>
  <sheetData>
    <row r="1" spans="1:8" ht="5.25" customHeight="1" thickBot="1"/>
    <row r="2" spans="1:8" ht="26.25" thickBot="1">
      <c r="A2" s="5" t="s">
        <v>98</v>
      </c>
      <c r="C2" s="3"/>
      <c r="E2" s="1" t="s">
        <v>15</v>
      </c>
      <c r="F2" s="64" t="s">
        <v>87</v>
      </c>
      <c r="G2" s="65"/>
    </row>
    <row r="3" spans="1:8" ht="6" customHeight="1">
      <c r="A3" s="5"/>
      <c r="C3" s="3"/>
      <c r="E3" s="4"/>
      <c r="F3" s="6"/>
      <c r="G3" s="6"/>
    </row>
    <row r="4" spans="1:8" ht="36">
      <c r="A4" s="38" t="s">
        <v>0</v>
      </c>
      <c r="B4" s="39" t="s">
        <v>1</v>
      </c>
      <c r="C4" s="40" t="s">
        <v>5</v>
      </c>
      <c r="D4" s="40" t="s">
        <v>6</v>
      </c>
      <c r="E4" s="39" t="s">
        <v>3</v>
      </c>
      <c r="F4" s="39" t="s">
        <v>4</v>
      </c>
      <c r="G4" s="41" t="s">
        <v>2</v>
      </c>
      <c r="H4" s="35"/>
    </row>
    <row r="5" spans="1:8" ht="20.25" customHeight="1">
      <c r="A5" s="23">
        <v>1</v>
      </c>
      <c r="B5" s="10"/>
      <c r="C5" s="11"/>
      <c r="D5" s="12"/>
      <c r="E5" s="13"/>
      <c r="F5" s="14"/>
      <c r="G5" s="15" t="str">
        <f>IF(OR(ISBLANK($E5),ISBLANK($F5),HOUR(F5-E5)&lt;1),"",CEILING(F5-E5,"0:30"))</f>
        <v/>
      </c>
      <c r="H5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6" spans="1:8" ht="20.25" customHeight="1">
      <c r="A6" s="23">
        <v>2</v>
      </c>
      <c r="B6" s="10"/>
      <c r="C6" s="11"/>
      <c r="D6" s="12"/>
      <c r="E6" s="13"/>
      <c r="F6" s="14"/>
      <c r="G6" s="15" t="str">
        <f t="shared" ref="G6:G29" si="0">IF(OR(ISBLANK($E6),ISBLANK($F6),HOUR(F6-E6)&lt;1),"",CEILING(F6-E6,"0:30"))</f>
        <v/>
      </c>
      <c r="H6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7" spans="1:8" ht="20.25" customHeight="1">
      <c r="A7" s="23">
        <v>3</v>
      </c>
      <c r="B7" s="10"/>
      <c r="C7" s="11"/>
      <c r="D7" s="12"/>
      <c r="E7" s="13"/>
      <c r="F7" s="14"/>
      <c r="G7" s="16" t="str">
        <f t="shared" si="0"/>
        <v/>
      </c>
      <c r="H7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8" spans="1:8" ht="20.25" customHeight="1">
      <c r="A8" s="23">
        <v>4</v>
      </c>
      <c r="B8" s="10"/>
      <c r="C8" s="11"/>
      <c r="D8" s="12"/>
      <c r="E8" s="13"/>
      <c r="F8" s="14"/>
      <c r="G8" s="15" t="str">
        <f t="shared" si="0"/>
        <v/>
      </c>
      <c r="H8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9" spans="1:8" ht="20.25" customHeight="1">
      <c r="A9" s="23">
        <v>5</v>
      </c>
      <c r="B9" s="10"/>
      <c r="C9" s="11"/>
      <c r="D9" s="12"/>
      <c r="E9" s="13"/>
      <c r="F9" s="14"/>
      <c r="G9" s="15" t="str">
        <f t="shared" si="0"/>
        <v/>
      </c>
      <c r="H9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10" spans="1:8" ht="20.25" customHeight="1">
      <c r="A10" s="23">
        <v>6</v>
      </c>
      <c r="B10" s="10"/>
      <c r="C10" s="11"/>
      <c r="D10" s="12"/>
      <c r="E10" s="13"/>
      <c r="F10" s="14"/>
      <c r="G10" s="15" t="str">
        <f>IF(OR(ISBLANK($E10),ISBLANK($F10),HOUR(F10-E10)&lt;1),"",CEILING(F10-E10,"0:30"))</f>
        <v/>
      </c>
      <c r="H10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11" spans="1:8" ht="20.25" customHeight="1">
      <c r="A11" s="23">
        <v>7</v>
      </c>
      <c r="B11" s="10"/>
      <c r="C11" s="11"/>
      <c r="D11" s="12"/>
      <c r="E11" s="13"/>
      <c r="F11" s="14"/>
      <c r="G11" s="15" t="str">
        <f>IF(OR(ISBLANK($E11),ISBLANK($F11),HOUR(F11-E11)&lt;1),"",CEILING(F11-E11,"0:30"))</f>
        <v/>
      </c>
      <c r="H11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12" spans="1:8" ht="20.25" customHeight="1">
      <c r="A12" s="23">
        <v>8</v>
      </c>
      <c r="B12" s="10"/>
      <c r="C12" s="11"/>
      <c r="D12" s="12"/>
      <c r="E12" s="13"/>
      <c r="F12" s="14"/>
      <c r="G12" s="15" t="str">
        <f t="shared" si="0"/>
        <v/>
      </c>
      <c r="H12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13" spans="1:8" ht="20.25" customHeight="1">
      <c r="A13" s="23">
        <v>9</v>
      </c>
      <c r="B13" s="10"/>
      <c r="C13" s="11"/>
      <c r="D13" s="12"/>
      <c r="E13" s="13"/>
      <c r="F13" s="14"/>
      <c r="G13" s="15" t="str">
        <f t="shared" si="0"/>
        <v/>
      </c>
      <c r="H13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14" spans="1:8" ht="20.25" customHeight="1">
      <c r="A14" s="23">
        <v>10</v>
      </c>
      <c r="B14" s="10"/>
      <c r="C14" s="11"/>
      <c r="D14" s="12"/>
      <c r="E14" s="13"/>
      <c r="F14" s="14"/>
      <c r="G14" s="15" t="str">
        <f t="shared" si="0"/>
        <v/>
      </c>
      <c r="H14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15" spans="1:8" ht="20.25" customHeight="1">
      <c r="A15" s="23">
        <v>11</v>
      </c>
      <c r="B15" s="10"/>
      <c r="C15" s="11"/>
      <c r="D15" s="12"/>
      <c r="E15" s="13"/>
      <c r="F15" s="14"/>
      <c r="G15" s="15" t="str">
        <f t="shared" si="0"/>
        <v/>
      </c>
      <c r="H15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16" spans="1:8" ht="20.25" customHeight="1">
      <c r="A16" s="23">
        <v>12</v>
      </c>
      <c r="B16" s="10"/>
      <c r="C16" s="11"/>
      <c r="D16" s="12"/>
      <c r="E16" s="13"/>
      <c r="F16" s="14"/>
      <c r="G16" s="15" t="str">
        <f t="shared" si="0"/>
        <v/>
      </c>
      <c r="H16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17" spans="1:8" ht="20.25" customHeight="1">
      <c r="A17" s="23">
        <v>13</v>
      </c>
      <c r="B17" s="10"/>
      <c r="C17" s="11"/>
      <c r="D17" s="12"/>
      <c r="E17" s="13"/>
      <c r="F17" s="14"/>
      <c r="G17" s="15" t="str">
        <f t="shared" si="0"/>
        <v/>
      </c>
      <c r="H17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18" spans="1:8" ht="20.25" customHeight="1">
      <c r="A18" s="23">
        <v>14</v>
      </c>
      <c r="B18" s="10"/>
      <c r="C18" s="11"/>
      <c r="D18" s="12"/>
      <c r="E18" s="13"/>
      <c r="F18" s="14"/>
      <c r="G18" s="15" t="str">
        <f t="shared" si="0"/>
        <v/>
      </c>
      <c r="H18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19" spans="1:8" ht="20.25" customHeight="1">
      <c r="A19" s="23">
        <v>15</v>
      </c>
      <c r="B19" s="10"/>
      <c r="C19" s="11"/>
      <c r="D19" s="12"/>
      <c r="E19" s="13"/>
      <c r="F19" s="14"/>
      <c r="G19" s="15" t="str">
        <f t="shared" si="0"/>
        <v/>
      </c>
      <c r="H19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20" spans="1:8" ht="20.25" customHeight="1">
      <c r="A20" s="23">
        <v>16</v>
      </c>
      <c r="B20" s="10"/>
      <c r="C20" s="11"/>
      <c r="D20" s="12"/>
      <c r="E20" s="13"/>
      <c r="F20" s="14"/>
      <c r="G20" s="15" t="str">
        <f t="shared" si="0"/>
        <v/>
      </c>
      <c r="H20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21" spans="1:8" ht="20.25" customHeight="1">
      <c r="A21" s="23">
        <v>17</v>
      </c>
      <c r="B21" s="10"/>
      <c r="C21" s="11"/>
      <c r="D21" s="12"/>
      <c r="E21" s="13"/>
      <c r="F21" s="14"/>
      <c r="G21" s="15" t="str">
        <f t="shared" si="0"/>
        <v/>
      </c>
      <c r="H21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22" spans="1:8" ht="20.25" customHeight="1">
      <c r="A22" s="23">
        <v>18</v>
      </c>
      <c r="B22" s="10"/>
      <c r="C22" s="11"/>
      <c r="D22" s="12"/>
      <c r="E22" s="13"/>
      <c r="F22" s="14"/>
      <c r="G22" s="15" t="str">
        <f t="shared" si="0"/>
        <v/>
      </c>
      <c r="H22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23" spans="1:8" ht="20.25" customHeight="1">
      <c r="A23" s="23">
        <v>19</v>
      </c>
      <c r="B23" s="10"/>
      <c r="C23" s="11"/>
      <c r="D23" s="12"/>
      <c r="E23" s="13"/>
      <c r="F23" s="14"/>
      <c r="G23" s="15" t="str">
        <f t="shared" si="0"/>
        <v/>
      </c>
      <c r="H23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24" spans="1:8" ht="20.25" customHeight="1">
      <c r="A24" s="23">
        <v>20</v>
      </c>
      <c r="B24" s="10"/>
      <c r="C24" s="11"/>
      <c r="D24" s="12"/>
      <c r="E24" s="13"/>
      <c r="F24" s="14"/>
      <c r="G24" s="15" t="str">
        <f t="shared" si="0"/>
        <v/>
      </c>
      <c r="H24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25" spans="1:8" ht="20.25" customHeight="1">
      <c r="A25" s="23">
        <v>21</v>
      </c>
      <c r="B25" s="10"/>
      <c r="C25" s="11"/>
      <c r="D25" s="12"/>
      <c r="E25" s="13"/>
      <c r="F25" s="14"/>
      <c r="G25" s="15" t="str">
        <f t="shared" si="0"/>
        <v/>
      </c>
      <c r="H25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26" spans="1:8" ht="20.25" customHeight="1">
      <c r="A26" s="23">
        <v>22</v>
      </c>
      <c r="B26" s="10"/>
      <c r="C26" s="11"/>
      <c r="D26" s="12"/>
      <c r="E26" s="13"/>
      <c r="F26" s="14"/>
      <c r="G26" s="15" t="str">
        <f t="shared" si="0"/>
        <v/>
      </c>
      <c r="H26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27" spans="1:8" ht="20.25" customHeight="1">
      <c r="A27" s="23">
        <v>23</v>
      </c>
      <c r="B27" s="10"/>
      <c r="C27" s="11"/>
      <c r="D27" s="12"/>
      <c r="E27" s="13"/>
      <c r="F27" s="14"/>
      <c r="G27" s="15" t="str">
        <f t="shared" si="0"/>
        <v/>
      </c>
      <c r="H27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28" spans="1:8" ht="20.25" customHeight="1">
      <c r="A28" s="23">
        <v>24</v>
      </c>
      <c r="B28" s="10"/>
      <c r="C28" s="11"/>
      <c r="D28" s="12"/>
      <c r="E28" s="13"/>
      <c r="F28" s="14"/>
      <c r="G28" s="15" t="str">
        <f t="shared" si="0"/>
        <v/>
      </c>
      <c r="H28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29" spans="1:8" ht="20.25" customHeight="1">
      <c r="A29" s="24">
        <v>25</v>
      </c>
      <c r="B29" s="17"/>
      <c r="C29" s="18"/>
      <c r="D29" s="19"/>
      <c r="E29" s="20"/>
      <c r="F29" s="21"/>
      <c r="G29" s="22" t="str">
        <f t="shared" si="0"/>
        <v/>
      </c>
      <c r="H29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30" spans="1:8" ht="20.25" customHeight="1">
      <c r="A30" s="24">
        <v>26</v>
      </c>
      <c r="B30" s="10"/>
      <c r="C30" s="11"/>
      <c r="D30" s="12"/>
      <c r="E30" s="13"/>
      <c r="F30" s="14"/>
      <c r="G30" s="15" t="str">
        <f t="shared" ref="G30:G34" si="1">IF(OR(ISBLANK($E30),ISBLANK($F30),HOUR(F30-E30)&lt;1),"",CEILING(F30-E30,"0:30"))</f>
        <v/>
      </c>
      <c r="H30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31" spans="1:8" ht="20.25" customHeight="1">
      <c r="A31" s="24">
        <v>27</v>
      </c>
      <c r="B31" s="10"/>
      <c r="C31" s="11"/>
      <c r="D31" s="12"/>
      <c r="E31" s="13"/>
      <c r="F31" s="14"/>
      <c r="G31" s="15" t="str">
        <f t="shared" si="1"/>
        <v/>
      </c>
      <c r="H31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32" spans="1:8" ht="20.25" customHeight="1">
      <c r="A32" s="24">
        <v>28</v>
      </c>
      <c r="B32" s="10"/>
      <c r="C32" s="11"/>
      <c r="D32" s="12"/>
      <c r="E32" s="13"/>
      <c r="F32" s="14"/>
      <c r="G32" s="15" t="str">
        <f t="shared" si="1"/>
        <v/>
      </c>
      <c r="H32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33" spans="1:9" ht="20.25" customHeight="1">
      <c r="A33" s="24">
        <v>29</v>
      </c>
      <c r="B33" s="10"/>
      <c r="C33" s="11"/>
      <c r="D33" s="12"/>
      <c r="E33" s="13"/>
      <c r="F33" s="14"/>
      <c r="G33" s="15" t="str">
        <f t="shared" si="1"/>
        <v/>
      </c>
      <c r="H33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34" spans="1:9" ht="20.25" customHeight="1">
      <c r="A34" s="24">
        <v>30</v>
      </c>
      <c r="B34" s="10"/>
      <c r="C34" s="11"/>
      <c r="D34" s="12"/>
      <c r="E34" s="13"/>
      <c r="F34" s="14"/>
      <c r="G34" s="15" t="str">
        <f t="shared" si="1"/>
        <v/>
      </c>
      <c r="H34" s="9" t="str">
        <f>IF(COUNTIFS(明細書1[出動年月日],明細書1[[#This Row],[出動年月日]],明細書1[使用機械
区分],明細書1[[#This Row],[使用機械
区分]])&gt;1,メッセージ[メッセージ],"")</f>
        <v/>
      </c>
    </row>
    <row r="35" spans="1:9" ht="20.25" customHeight="1">
      <c r="A35" s="45"/>
      <c r="B35" s="45"/>
      <c r="C35" s="45"/>
      <c r="D35" s="46"/>
      <c r="E35" s="66" t="s">
        <v>95</v>
      </c>
      <c r="F35" s="67"/>
      <c r="G35" s="25">
        <f>SUM(G38:G40)</f>
        <v>0</v>
      </c>
    </row>
    <row r="36" spans="1:9" ht="20.25" customHeight="1">
      <c r="A36" s="45"/>
      <c r="B36" s="45"/>
      <c r="C36" s="45"/>
      <c r="D36" s="46"/>
      <c r="E36" s="66" t="s">
        <v>101</v>
      </c>
      <c r="F36" s="67"/>
      <c r="G36" s="25" t="e">
        <f>SUM(D38:D40)</f>
        <v>#REF!</v>
      </c>
    </row>
    <row r="37" spans="1:9" s="48" customFormat="1" ht="15" customHeight="1">
      <c r="B37" s="53"/>
      <c r="C37" s="36"/>
      <c r="D37" s="36"/>
      <c r="E37" s="36"/>
      <c r="F37" s="36"/>
      <c r="G37" s="36"/>
      <c r="I37" s="60"/>
    </row>
    <row r="38" spans="1:9" s="48" customFormat="1" ht="15" customHeight="1">
      <c r="B38" s="54" t="str">
        <f>code!E3&amp;"  ＠"&amp;code!F3&amp;"　"</f>
        <v>①  ＠5300　</v>
      </c>
      <c r="C38" s="55" t="e">
        <f>F38+明細書②!F37+明細書③!F37+#REF!+#REF!+#REF!+#REF!+#REF!+#REF!+#REF!</f>
        <v>#REF!</v>
      </c>
      <c r="D38" s="56" t="e">
        <f>C38*VLOOKUP(E38,単価[],2,FALSE)</f>
        <v>#REF!</v>
      </c>
      <c r="E38" s="50" t="s">
        <v>13</v>
      </c>
      <c r="F38" s="51">
        <f>MINUTE(H38)/60+HOUR(H38)+DAY(H38)*24</f>
        <v>0</v>
      </c>
      <c r="G38" s="49">
        <f>F38*VLOOKUP(E38,単価[],2,FALSE)</f>
        <v>0</v>
      </c>
      <c r="H38" s="44">
        <f>SUMIF(明細書1[使用機械
区分],E38,明細書1[出動時間])</f>
        <v>0</v>
      </c>
      <c r="I38" s="61"/>
    </row>
    <row r="39" spans="1:9" s="48" customFormat="1" ht="15" customHeight="1">
      <c r="B39" s="47" t="str">
        <f>code!E4&amp;"  ＠"&amp;code!F4&amp;"　"</f>
        <v>②  ＠2500　</v>
      </c>
      <c r="C39" s="55" t="e">
        <f>F39+明細書②!F38+明細書③!F38+#REF!+#REF!+#REF!+#REF!+#REF!+#REF!+#REF!</f>
        <v>#REF!</v>
      </c>
      <c r="D39" s="56" t="e">
        <f>C39*VLOOKUP(E39,単価[],2,FALSE)</f>
        <v>#REF!</v>
      </c>
      <c r="E39" s="52" t="s">
        <v>12</v>
      </c>
      <c r="F39" s="51">
        <f>MINUTE(H39)/60+HOUR(H39)+DAY(H39)*24</f>
        <v>0</v>
      </c>
      <c r="G39" s="49">
        <f>F39*VLOOKUP(E39,単価[],2,FALSE)</f>
        <v>0</v>
      </c>
      <c r="H39" s="26">
        <f>SUMIF(明細書1[使用機械
区分],E39,明細書1[出動時間])</f>
        <v>0</v>
      </c>
      <c r="I39" s="62"/>
    </row>
    <row r="40" spans="1:9" s="48" customFormat="1" ht="15" customHeight="1">
      <c r="B40" s="47" t="str">
        <f>code!E5&amp;"  ＠"&amp;code!F5&amp;"　"</f>
        <v>③  ＠2300　</v>
      </c>
      <c r="C40" s="55" t="e">
        <f>F40+明細書②!F39+明細書③!F39+#REF!+#REF!+#REF!+#REF!+#REF!+#REF!+#REF!</f>
        <v>#REF!</v>
      </c>
      <c r="D40" s="56" t="e">
        <f>C40*VLOOKUP(E40,単価[],2,FALSE)</f>
        <v>#REF!</v>
      </c>
      <c r="E40" s="52" t="s">
        <v>14</v>
      </c>
      <c r="F40" s="51">
        <f>MINUTE(H40)/60+HOUR(H40)+DAY(H40)*24</f>
        <v>0</v>
      </c>
      <c r="G40" s="49">
        <f>F40*VLOOKUP(E40,単価[],2,FALSE)</f>
        <v>0</v>
      </c>
      <c r="H40" s="44">
        <f>SUMIF(明細書1[使用機械
区分],E40,明細書1[出動時間])</f>
        <v>0</v>
      </c>
      <c r="I40" s="61"/>
    </row>
    <row r="41" spans="1:9" ht="15" customHeight="1">
      <c r="B41" s="31"/>
      <c r="C41" s="42"/>
      <c r="D41" s="43"/>
      <c r="E41" s="30"/>
      <c r="F41" s="28"/>
      <c r="G41" s="29"/>
    </row>
    <row r="42" spans="1:9" ht="18.75" customHeight="1">
      <c r="C42" s="37"/>
    </row>
    <row r="43" spans="1:9" ht="18.75" customHeight="1"/>
    <row r="44" spans="1:9" ht="18.75" customHeight="1"/>
    <row r="45" spans="1:9" ht="18.75" customHeight="1">
      <c r="D45" s="27"/>
      <c r="E45" s="33"/>
      <c r="F45" s="34"/>
      <c r="G45" s="32"/>
    </row>
    <row r="46" spans="1:9">
      <c r="G46" s="32"/>
    </row>
  </sheetData>
  <sheetProtection algorithmName="SHA-512" hashValue="lbBS8i9blsKCrCDtlToZfhTzIR2sQvjWOW+qcYA5aPfDZydlVMffV4F0MwiuAzyKNijKT6BgkXNGV3APfEL7bw==" saltValue="kUnQXzrVko0rSM5TC+SwiQ==" spinCount="100000" sheet="1" formatCells="0" formatColumns="0" formatRows="0" insertColumns="0" insertRows="0" insertHyperlinks="0" deleteColumns="0" deleteRows="0" sort="0" autoFilter="0" pivotTables="0"/>
  <mergeCells count="3">
    <mergeCell ref="F2:G2"/>
    <mergeCell ref="E35:F35"/>
    <mergeCell ref="E36:F36"/>
  </mergeCells>
  <phoneticPr fontId="1"/>
  <conditionalFormatting sqref="A5:G34">
    <cfRule type="expression" dxfId="257" priority="4">
      <formula>($B5&lt;&gt;"")*(COUNTA($B$5:$B5)=COUNTA($B$5:$B$34))</formula>
    </cfRule>
  </conditionalFormatting>
  <conditionalFormatting sqref="E41 H39:H40">
    <cfRule type="expression" dxfId="256" priority="3">
      <formula>(#REF!&lt;&gt;"")*(COUNTA($B$5:$B38)=COUNTA($B$5:$B$34))</formula>
    </cfRule>
  </conditionalFormatting>
  <conditionalFormatting sqref="H5:H34">
    <cfRule type="expression" dxfId="255" priority="1">
      <formula>COUNTIFS($B$5:$B$34,$B5,$C$5:$C$34,$C5)&gt;1</formula>
    </cfRule>
  </conditionalFormatting>
  <conditionalFormatting sqref="H38">
    <cfRule type="expression" dxfId="254" priority="5">
      <formula>(#REF!&lt;&gt;"")*(COUNTA($B$5:$B37)=COUNTA($B$5:$B$34))</formula>
    </cfRule>
  </conditionalFormatting>
  <dataValidations count="4">
    <dataValidation type="list" allowBlank="1" showInputMessage="1" showErrorMessage="1" sqref="D5:D34">
      <formula1>INDIRECT($C5)</formula1>
    </dataValidation>
    <dataValidation type="time" allowBlank="1" showInputMessage="1" showErrorMessage="1" sqref="E5:E34">
      <formula1>0</formula1>
      <formula2>0.979166666666667</formula2>
    </dataValidation>
    <dataValidation type="time" allowBlank="1" showInputMessage="1" showErrorMessage="1" sqref="F5:F34">
      <formula1>0</formula1>
      <formula2>0.999305555555556</formula2>
    </dataValidation>
    <dataValidation type="list" allowBlank="1" showInputMessage="1" showErrorMessage="1" sqref="F2:G2">
      <formula1>INDIRECT($E$2)</formula1>
    </dataValidation>
  </dataValidations>
  <pageMargins left="0.70866141732283472" right="0.70866141732283472" top="0.59055118110236227" bottom="0.39370078740157483" header="0.31496062992125984" footer="0.31496062992125984"/>
  <pageSetup paperSize="9" orientation="portrait" r:id="rId1"/>
  <headerFooter>
    <oddHeader>&amp;L&amp;10様式第3号（第4条関係）</oddHead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IF(OR($F$2="贄川",$F$2="木曽平沢",$F$2="奈良井"),code!$A$2:$C$2,code!$A$2:$C$2)</xm:f>
          </x14:formula1>
          <xm:sqref>C5:C34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view="pageBreakPreview" topLeftCell="A21" zoomScaleNormal="100" zoomScaleSheetLayoutView="100" workbookViewId="0">
      <selection activeCell="E31" sqref="E31:F31"/>
    </sheetView>
  </sheetViews>
  <sheetFormatPr defaultRowHeight="18.75"/>
  <cols>
    <col min="1" max="1" width="5.5" customWidth="1"/>
    <col min="2" max="2" width="16.125" customWidth="1"/>
    <col min="3" max="3" width="9" bestFit="1" customWidth="1"/>
    <col min="4" max="4" width="16.25" customWidth="1"/>
    <col min="5" max="6" width="9.125" customWidth="1"/>
    <col min="7" max="7" width="13.875" customWidth="1"/>
    <col min="8" max="10" width="9" customWidth="1"/>
  </cols>
  <sheetData>
    <row r="1" spans="1:8" ht="5.25" customHeight="1" thickBot="1"/>
    <row r="2" spans="1:8" ht="26.25" thickBot="1">
      <c r="A2" s="5" t="s">
        <v>100</v>
      </c>
      <c r="C2" s="3"/>
      <c r="E2" s="1" t="s">
        <v>15</v>
      </c>
      <c r="F2" s="68" t="str">
        <f>明細書①!F2</f>
        <v>（区を選択してください）</v>
      </c>
      <c r="G2" s="69"/>
    </row>
    <row r="3" spans="1:8" ht="6" customHeight="1">
      <c r="A3" s="5"/>
      <c r="C3" s="3"/>
      <c r="E3" s="4"/>
      <c r="F3" s="6"/>
      <c r="G3" s="6"/>
    </row>
    <row r="4" spans="1:8" ht="36">
      <c r="A4" s="38" t="s">
        <v>0</v>
      </c>
      <c r="B4" s="39" t="s">
        <v>1</v>
      </c>
      <c r="C4" s="40" t="s">
        <v>5</v>
      </c>
      <c r="D4" s="40" t="s">
        <v>6</v>
      </c>
      <c r="E4" s="39" t="s">
        <v>3</v>
      </c>
      <c r="F4" s="39" t="s">
        <v>4</v>
      </c>
      <c r="G4" s="41" t="s">
        <v>2</v>
      </c>
      <c r="H4" s="35"/>
    </row>
    <row r="5" spans="1:8" ht="20.25" customHeight="1">
      <c r="A5" s="23">
        <v>61</v>
      </c>
      <c r="B5" s="10"/>
      <c r="C5" s="11"/>
      <c r="D5" s="12"/>
      <c r="E5" s="13"/>
      <c r="F5" s="14"/>
      <c r="G5" s="15" t="str">
        <f t="shared" ref="G5:G34" si="0">IF(OR(ISBLANK($E5),ISBLANK($F5),HOUR(F5-E5)&lt;1),"",CEILING(F5-E5,"0:30"))</f>
        <v/>
      </c>
      <c r="H5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6" spans="1:8" ht="20.25" customHeight="1">
      <c r="A6" s="23">
        <v>62</v>
      </c>
      <c r="B6" s="10"/>
      <c r="C6" s="11"/>
      <c r="D6" s="12"/>
      <c r="E6" s="13"/>
      <c r="F6" s="14"/>
      <c r="G6" s="15" t="str">
        <f t="shared" si="0"/>
        <v/>
      </c>
      <c r="H6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7" spans="1:8" ht="20.25" customHeight="1">
      <c r="A7" s="23">
        <v>63</v>
      </c>
      <c r="B7" s="10"/>
      <c r="C7" s="11"/>
      <c r="D7" s="12"/>
      <c r="E7" s="13"/>
      <c r="F7" s="14"/>
      <c r="G7" s="16" t="str">
        <f t="shared" si="0"/>
        <v/>
      </c>
      <c r="H7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8" spans="1:8" ht="20.25" customHeight="1">
      <c r="A8" s="23">
        <v>64</v>
      </c>
      <c r="B8" s="10"/>
      <c r="C8" s="11"/>
      <c r="D8" s="12"/>
      <c r="E8" s="13"/>
      <c r="F8" s="14"/>
      <c r="G8" s="15" t="str">
        <f t="shared" si="0"/>
        <v/>
      </c>
      <c r="H8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9" spans="1:8" ht="20.25" customHeight="1">
      <c r="A9" s="23">
        <v>65</v>
      </c>
      <c r="B9" s="10"/>
      <c r="C9" s="11"/>
      <c r="D9" s="12"/>
      <c r="E9" s="13"/>
      <c r="F9" s="14"/>
      <c r="G9" s="15" t="str">
        <f t="shared" si="0"/>
        <v/>
      </c>
      <c r="H9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10" spans="1:8" ht="20.25" customHeight="1">
      <c r="A10" s="23">
        <v>66</v>
      </c>
      <c r="B10" s="10"/>
      <c r="C10" s="11"/>
      <c r="D10" s="12"/>
      <c r="E10" s="13"/>
      <c r="F10" s="14"/>
      <c r="G10" s="15" t="str">
        <f>IF(OR(ISBLANK($E10),ISBLANK($F10),HOUR(F10-E10)&lt;1),"",CEILING(F10-E10,"0:30"))</f>
        <v/>
      </c>
      <c r="H10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11" spans="1:8" ht="20.25" customHeight="1">
      <c r="A11" s="23">
        <v>67</v>
      </c>
      <c r="B11" s="10"/>
      <c r="C11" s="11"/>
      <c r="D11" s="12"/>
      <c r="E11" s="13"/>
      <c r="F11" s="14"/>
      <c r="G11" s="15" t="str">
        <f>IF(OR(ISBLANK($E11),ISBLANK($F11),HOUR(F11-E11)&lt;1),"",CEILING(F11-E11,"0:30"))</f>
        <v/>
      </c>
      <c r="H11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12" spans="1:8" ht="20.25" customHeight="1">
      <c r="A12" s="23">
        <v>68</v>
      </c>
      <c r="B12" s="10"/>
      <c r="C12" s="11"/>
      <c r="D12" s="12"/>
      <c r="E12" s="13"/>
      <c r="F12" s="14"/>
      <c r="G12" s="15" t="str">
        <f t="shared" si="0"/>
        <v/>
      </c>
      <c r="H12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13" spans="1:8" ht="20.25" customHeight="1">
      <c r="A13" s="23">
        <v>69</v>
      </c>
      <c r="B13" s="10"/>
      <c r="C13" s="11"/>
      <c r="D13" s="12"/>
      <c r="E13" s="13"/>
      <c r="F13" s="14"/>
      <c r="G13" s="15" t="str">
        <f t="shared" si="0"/>
        <v/>
      </c>
      <c r="H13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14" spans="1:8" ht="20.25" customHeight="1">
      <c r="A14" s="23">
        <v>70</v>
      </c>
      <c r="B14" s="10"/>
      <c r="C14" s="11"/>
      <c r="D14" s="12"/>
      <c r="E14" s="13"/>
      <c r="F14" s="14"/>
      <c r="G14" s="15" t="str">
        <f t="shared" si="0"/>
        <v/>
      </c>
      <c r="H14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15" spans="1:8" ht="20.25" customHeight="1">
      <c r="A15" s="23">
        <v>71</v>
      </c>
      <c r="B15" s="10"/>
      <c r="C15" s="11"/>
      <c r="D15" s="12"/>
      <c r="E15" s="13"/>
      <c r="F15" s="14"/>
      <c r="G15" s="15" t="str">
        <f t="shared" si="0"/>
        <v/>
      </c>
      <c r="H15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16" spans="1:8" ht="20.25" customHeight="1">
      <c r="A16" s="23">
        <v>72</v>
      </c>
      <c r="B16" s="10"/>
      <c r="C16" s="11"/>
      <c r="D16" s="12"/>
      <c r="E16" s="13"/>
      <c r="F16" s="14"/>
      <c r="G16" s="15" t="str">
        <f t="shared" si="0"/>
        <v/>
      </c>
      <c r="H16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17" spans="1:8" ht="20.25" customHeight="1">
      <c r="A17" s="23">
        <v>73</v>
      </c>
      <c r="B17" s="10"/>
      <c r="C17" s="11"/>
      <c r="D17" s="12"/>
      <c r="E17" s="13"/>
      <c r="F17" s="14"/>
      <c r="G17" s="15" t="str">
        <f t="shared" si="0"/>
        <v/>
      </c>
      <c r="H17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18" spans="1:8" ht="20.25" customHeight="1">
      <c r="A18" s="23">
        <v>74</v>
      </c>
      <c r="B18" s="10"/>
      <c r="C18" s="11"/>
      <c r="D18" s="12"/>
      <c r="E18" s="13"/>
      <c r="F18" s="14"/>
      <c r="G18" s="15" t="str">
        <f t="shared" si="0"/>
        <v/>
      </c>
      <c r="H18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19" spans="1:8" ht="20.25" customHeight="1">
      <c r="A19" s="23">
        <v>75</v>
      </c>
      <c r="B19" s="10"/>
      <c r="C19" s="11"/>
      <c r="D19" s="12"/>
      <c r="E19" s="13"/>
      <c r="F19" s="14"/>
      <c r="G19" s="15" t="str">
        <f t="shared" si="0"/>
        <v/>
      </c>
      <c r="H19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20" spans="1:8" ht="20.25" customHeight="1">
      <c r="A20" s="23">
        <v>76</v>
      </c>
      <c r="B20" s="10"/>
      <c r="C20" s="11"/>
      <c r="D20" s="12"/>
      <c r="E20" s="13"/>
      <c r="F20" s="14"/>
      <c r="G20" s="15" t="str">
        <f t="shared" si="0"/>
        <v/>
      </c>
      <c r="H20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21" spans="1:8" ht="20.25" customHeight="1">
      <c r="A21" s="23">
        <v>77</v>
      </c>
      <c r="B21" s="10"/>
      <c r="C21" s="11"/>
      <c r="D21" s="12"/>
      <c r="E21" s="13"/>
      <c r="F21" s="14"/>
      <c r="G21" s="15" t="str">
        <f t="shared" si="0"/>
        <v/>
      </c>
      <c r="H21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22" spans="1:8" ht="20.25" customHeight="1">
      <c r="A22" s="23">
        <v>78</v>
      </c>
      <c r="B22" s="10"/>
      <c r="C22" s="11"/>
      <c r="D22" s="12"/>
      <c r="E22" s="13"/>
      <c r="F22" s="14"/>
      <c r="G22" s="15" t="str">
        <f t="shared" si="0"/>
        <v/>
      </c>
      <c r="H22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23" spans="1:8" ht="20.25" customHeight="1">
      <c r="A23" s="23">
        <v>79</v>
      </c>
      <c r="B23" s="10"/>
      <c r="C23" s="11"/>
      <c r="D23" s="12"/>
      <c r="E23" s="13"/>
      <c r="F23" s="14"/>
      <c r="G23" s="15" t="str">
        <f t="shared" si="0"/>
        <v/>
      </c>
      <c r="H23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24" spans="1:8" ht="20.25" customHeight="1">
      <c r="A24" s="23">
        <v>80</v>
      </c>
      <c r="B24" s="10"/>
      <c r="C24" s="11"/>
      <c r="D24" s="12"/>
      <c r="E24" s="13"/>
      <c r="F24" s="14"/>
      <c r="G24" s="15" t="str">
        <f t="shared" si="0"/>
        <v/>
      </c>
      <c r="H24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25" spans="1:8" ht="20.25" customHeight="1">
      <c r="A25" s="23">
        <v>81</v>
      </c>
      <c r="B25" s="10"/>
      <c r="C25" s="11"/>
      <c r="D25" s="12"/>
      <c r="E25" s="13"/>
      <c r="F25" s="14"/>
      <c r="G25" s="15" t="str">
        <f t="shared" si="0"/>
        <v/>
      </c>
      <c r="H25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26" spans="1:8" ht="20.25" customHeight="1">
      <c r="A26" s="23">
        <v>82</v>
      </c>
      <c r="B26" s="10"/>
      <c r="C26" s="11"/>
      <c r="D26" s="12"/>
      <c r="E26" s="13"/>
      <c r="F26" s="14"/>
      <c r="G26" s="15" t="str">
        <f t="shared" si="0"/>
        <v/>
      </c>
      <c r="H26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27" spans="1:8" ht="20.25" customHeight="1">
      <c r="A27" s="23">
        <v>83</v>
      </c>
      <c r="B27" s="10"/>
      <c r="C27" s="11"/>
      <c r="D27" s="12"/>
      <c r="E27" s="13"/>
      <c r="F27" s="14"/>
      <c r="G27" s="15" t="str">
        <f t="shared" si="0"/>
        <v/>
      </c>
      <c r="H27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28" spans="1:8" ht="20.25" customHeight="1">
      <c r="A28" s="23">
        <v>84</v>
      </c>
      <c r="B28" s="10"/>
      <c r="C28" s="11"/>
      <c r="D28" s="12"/>
      <c r="E28" s="13"/>
      <c r="F28" s="14"/>
      <c r="G28" s="15" t="str">
        <f t="shared" si="0"/>
        <v/>
      </c>
      <c r="H28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29" spans="1:8" ht="20.25" customHeight="1">
      <c r="A29" s="23">
        <v>85</v>
      </c>
      <c r="B29" s="17"/>
      <c r="C29" s="18"/>
      <c r="D29" s="19"/>
      <c r="E29" s="20"/>
      <c r="F29" s="21"/>
      <c r="G29" s="22" t="str">
        <f t="shared" si="0"/>
        <v/>
      </c>
      <c r="H29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30" spans="1:8" ht="20.25" customHeight="1">
      <c r="A30" s="23">
        <v>86</v>
      </c>
      <c r="B30" s="10"/>
      <c r="C30" s="11"/>
      <c r="D30" s="12"/>
      <c r="E30" s="13"/>
      <c r="F30" s="14"/>
      <c r="G30" s="15" t="str">
        <f t="shared" si="0"/>
        <v/>
      </c>
      <c r="H30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31" spans="1:8" ht="20.25" customHeight="1">
      <c r="A31" s="23">
        <v>87</v>
      </c>
      <c r="B31" s="10"/>
      <c r="C31" s="11"/>
      <c r="D31" s="12"/>
      <c r="E31" s="13"/>
      <c r="F31" s="14"/>
      <c r="G31" s="15" t="str">
        <f t="shared" si="0"/>
        <v/>
      </c>
      <c r="H31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32" spans="1:8" ht="20.25" customHeight="1">
      <c r="A32" s="23">
        <v>88</v>
      </c>
      <c r="B32" s="10"/>
      <c r="C32" s="11"/>
      <c r="D32" s="12"/>
      <c r="E32" s="13"/>
      <c r="F32" s="14"/>
      <c r="G32" s="15" t="str">
        <f t="shared" si="0"/>
        <v/>
      </c>
      <c r="H32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33" spans="1:8" ht="20.25" customHeight="1">
      <c r="A33" s="23">
        <v>89</v>
      </c>
      <c r="B33" s="10"/>
      <c r="C33" s="11"/>
      <c r="D33" s="12"/>
      <c r="E33" s="13"/>
      <c r="F33" s="14"/>
      <c r="G33" s="15" t="str">
        <f t="shared" si="0"/>
        <v/>
      </c>
      <c r="H33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34" spans="1:8" ht="20.25" customHeight="1">
      <c r="A34" s="23">
        <v>90</v>
      </c>
      <c r="B34" s="10"/>
      <c r="C34" s="11"/>
      <c r="D34" s="12"/>
      <c r="E34" s="13"/>
      <c r="F34" s="14"/>
      <c r="G34" s="15" t="str">
        <f t="shared" si="0"/>
        <v/>
      </c>
      <c r="H34" s="9" t="str">
        <f>IF(COUNTIFS(明細書32[出動年月日],明細書32[[#This Row],[出動年月日]],明細書32[使用機械
区分],明細書32[[#This Row],[使用機械
区分]])&gt;1,メッセージ[メッセージ],"")</f>
        <v/>
      </c>
    </row>
    <row r="35" spans="1:8" ht="20.25" customHeight="1">
      <c r="E35" s="66" t="s">
        <v>95</v>
      </c>
      <c r="F35" s="67"/>
      <c r="G35" s="25">
        <f>SUM(G37:G39)</f>
        <v>0</v>
      </c>
    </row>
    <row r="36" spans="1:8" s="48" customFormat="1" ht="15" customHeight="1">
      <c r="F36" s="57"/>
      <c r="G36" s="58"/>
    </row>
    <row r="37" spans="1:8" s="48" customFormat="1" ht="15" customHeight="1">
      <c r="C37" s="59"/>
      <c r="E37" s="50" t="s">
        <v>13</v>
      </c>
      <c r="F37" s="51">
        <f>MINUTE(H37)/60+HOUR(H37)+DAY(H37)*24</f>
        <v>0</v>
      </c>
      <c r="G37" s="49">
        <f>F37*VLOOKUP(E37,単価[],2,FALSE)</f>
        <v>0</v>
      </c>
      <c r="H37" s="26">
        <f>SUMIF(明細書32[使用機械
区分],E37,明細書32[出動時間])</f>
        <v>0</v>
      </c>
    </row>
    <row r="38" spans="1:8" s="48" customFormat="1" ht="15" customHeight="1">
      <c r="E38" s="52" t="s">
        <v>12</v>
      </c>
      <c r="F38" s="51">
        <f>MINUTE(H38)/60+HOUR(H38)+DAY(H38)*24</f>
        <v>0</v>
      </c>
      <c r="G38" s="49">
        <f>F38*VLOOKUP(E38,単価[],2,FALSE)</f>
        <v>0</v>
      </c>
      <c r="H38" s="26">
        <f>SUMIF(明細書32[使用機械
区分],E38,明細書32[出動時間])</f>
        <v>0</v>
      </c>
    </row>
    <row r="39" spans="1:8" s="48" customFormat="1" ht="15" customHeight="1">
      <c r="E39" s="52" t="s">
        <v>14</v>
      </c>
      <c r="F39" s="51">
        <f>MINUTE(H39)/60+HOUR(H39)+DAY(H39)*24</f>
        <v>0</v>
      </c>
      <c r="G39" s="49">
        <f>F39*VLOOKUP(E39,単価[],2,FALSE)</f>
        <v>0</v>
      </c>
      <c r="H39" s="26">
        <f>SUMIF(明細書32[使用機械
区分],E39,明細書32[出動時間])</f>
        <v>0</v>
      </c>
    </row>
    <row r="40" spans="1:8" ht="15" customHeight="1"/>
  </sheetData>
  <sheetProtection algorithmName="SHA-512" hashValue="xFfBlx43AFn+PJO93+wsl5wmgmJKGv4Hdy26mh+0H15nJh6NSmVy0ria/tZ18pWLxz98XyD5bZ3rnjUY9BtSuQ==" saltValue="HzPJdZYyoc1tfnzJtPsLQg==" spinCount="100000" sheet="1" scenarios="1" formatCells="0" formatColumns="0" formatRows="0" insertColumns="0" insertRows="0" insertHyperlinks="0" deleteColumns="0" deleteRows="0" sort="0" autoFilter="0" pivotTables="0"/>
  <mergeCells count="2">
    <mergeCell ref="F2:G2"/>
    <mergeCell ref="E35:F35"/>
  </mergeCells>
  <phoneticPr fontId="1"/>
  <conditionalFormatting sqref="A5:G34">
    <cfRule type="expression" dxfId="160" priority="3">
      <formula>($B5&lt;&gt;"")*(COUNTA($B$5:$B5)=COUNTA($B$5:$B$34))</formula>
    </cfRule>
  </conditionalFormatting>
  <conditionalFormatting sqref="H37:H39">
    <cfRule type="expression" dxfId="159" priority="2">
      <formula>(#REF!&lt;&gt;"")*(COUNTA($B$5:$B36)=COUNTA($B$5:$B$34))</formula>
    </cfRule>
  </conditionalFormatting>
  <conditionalFormatting sqref="H5:H34">
    <cfRule type="expression" dxfId="158" priority="1">
      <formula>COUNTIFS($B$5:$B$34,$B5,$C$5:$C$34,$C5)&gt;1</formula>
    </cfRule>
  </conditionalFormatting>
  <dataValidations count="4">
    <dataValidation type="list" allowBlank="1" showInputMessage="1" showErrorMessage="1" sqref="F2:G2">
      <formula1>INDIRECT($E$2)</formula1>
    </dataValidation>
    <dataValidation type="time" allowBlank="1" showInputMessage="1" showErrorMessage="1" sqref="F5:F34">
      <formula1>0</formula1>
      <formula2>0.999305555555556</formula2>
    </dataValidation>
    <dataValidation type="time" allowBlank="1" showInputMessage="1" showErrorMessage="1" sqref="E5:E34">
      <formula1>0</formula1>
      <formula2>0.979166666666667</formula2>
    </dataValidation>
    <dataValidation type="list" allowBlank="1" showInputMessage="1" showErrorMessage="1" sqref="D5:D34">
      <formula1>INDIRECT($C5)</formula1>
    </dataValidation>
  </dataValidations>
  <pageMargins left="0.70866141732283461" right="0.70866141732283461" top="0.59055118110236215" bottom="0.59055118110236215" header="0.31496062992125984" footer="0.31496062992125984"/>
  <pageSetup paperSize="9" orientation="portrait" r:id="rId1"/>
  <headerFooter>
    <oddHeader>&amp;L&amp;10様式第3号（第4条関係）</oddHead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IF(OR($F$2="贄川",$F$2="木曽平沢",$F$2="奈良井"),code!$A$2:$C$2,code!$A$2:$C$2)</xm:f>
          </x14:formula1>
          <xm:sqref>C5:C34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46"/>
  <sheetViews>
    <sheetView view="pageBreakPreview" zoomScaleNormal="100" zoomScaleSheetLayoutView="100" workbookViewId="0">
      <selection activeCell="D7" sqref="D7"/>
    </sheetView>
  </sheetViews>
  <sheetFormatPr defaultRowHeight="18.75"/>
  <cols>
    <col min="1" max="1" width="5.5" customWidth="1"/>
    <col min="2" max="2" width="16.125" customWidth="1"/>
    <col min="3" max="3" width="9" bestFit="1" customWidth="1"/>
    <col min="4" max="4" width="16.25" customWidth="1"/>
    <col min="5" max="6" width="9.125" customWidth="1"/>
    <col min="7" max="7" width="13.875" customWidth="1"/>
    <col min="8" max="11" width="9" customWidth="1"/>
  </cols>
  <sheetData>
    <row r="1" spans="1:8" ht="5.25" customHeight="1" thickBot="1"/>
    <row r="2" spans="1:8" ht="26.25" thickBot="1">
      <c r="A2" s="5" t="s">
        <v>113</v>
      </c>
      <c r="C2" s="3"/>
      <c r="E2" s="1" t="s">
        <v>15</v>
      </c>
      <c r="F2" s="70" t="s">
        <v>112</v>
      </c>
      <c r="G2" s="71"/>
    </row>
    <row r="3" spans="1:8" ht="6" customHeight="1">
      <c r="A3" s="5"/>
      <c r="C3" s="3"/>
      <c r="E3" s="4"/>
      <c r="F3" s="6"/>
      <c r="G3" s="6"/>
    </row>
    <row r="4" spans="1:8" ht="36">
      <c r="A4" s="38" t="s">
        <v>0</v>
      </c>
      <c r="B4" s="39" t="s">
        <v>1</v>
      </c>
      <c r="C4" s="40" t="s">
        <v>5</v>
      </c>
      <c r="D4" s="40" t="s">
        <v>6</v>
      </c>
      <c r="E4" s="39" t="s">
        <v>3</v>
      </c>
      <c r="F4" s="39" t="s">
        <v>4</v>
      </c>
      <c r="G4" s="41" t="s">
        <v>2</v>
      </c>
      <c r="H4" s="35"/>
    </row>
    <row r="5" spans="1:8" ht="20.25" customHeight="1">
      <c r="A5" s="23">
        <v>1</v>
      </c>
      <c r="B5" s="10">
        <v>45631</v>
      </c>
      <c r="C5" s="11" t="s">
        <v>7</v>
      </c>
      <c r="D5" s="12" t="s">
        <v>105</v>
      </c>
      <c r="E5" s="13">
        <v>0.54166666666666663</v>
      </c>
      <c r="F5" s="14">
        <v>0.64583333333333337</v>
      </c>
      <c r="G5" s="15">
        <f t="shared" ref="G5:G34" si="0">IF(OR(ISBLANK($E5),ISBLANK($F5),HOUR(F5-E5)&lt;1),"",CEILING(F5-E5,"0:30"))</f>
        <v>0.10416666666666666</v>
      </c>
      <c r="H5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6" spans="1:8" ht="20.25" customHeight="1">
      <c r="A6" s="23">
        <v>2</v>
      </c>
      <c r="B6" s="10">
        <v>45266</v>
      </c>
      <c r="C6" s="11" t="s">
        <v>7</v>
      </c>
      <c r="D6" s="12" t="s">
        <v>106</v>
      </c>
      <c r="E6" s="13">
        <v>0.79166666666666663</v>
      </c>
      <c r="F6" s="14">
        <v>0.83333333333333337</v>
      </c>
      <c r="G6" s="15">
        <f t="shared" si="0"/>
        <v>4.1666666666666664E-2</v>
      </c>
      <c r="H6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7" spans="1:8" ht="20.25" customHeight="1">
      <c r="A7" s="23">
        <v>3</v>
      </c>
      <c r="B7" s="10">
        <v>45270</v>
      </c>
      <c r="C7" s="11" t="s">
        <v>7</v>
      </c>
      <c r="D7" s="12" t="s">
        <v>107</v>
      </c>
      <c r="E7" s="13">
        <v>0.25</v>
      </c>
      <c r="F7" s="14">
        <v>0.375</v>
      </c>
      <c r="G7" s="16">
        <f t="shared" si="0"/>
        <v>0.125</v>
      </c>
      <c r="H7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8" spans="1:8" ht="20.25" customHeight="1">
      <c r="A8" s="23">
        <v>4</v>
      </c>
      <c r="B8" s="10">
        <v>44937</v>
      </c>
      <c r="C8" s="11" t="s">
        <v>7</v>
      </c>
      <c r="D8" s="12" t="s">
        <v>108</v>
      </c>
      <c r="E8" s="13">
        <v>0.70833333333333337</v>
      </c>
      <c r="F8" s="14">
        <v>0.75</v>
      </c>
      <c r="G8" s="15">
        <f t="shared" si="0"/>
        <v>4.1666666666666664E-2</v>
      </c>
      <c r="H8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9" spans="1:8" ht="20.25" customHeight="1">
      <c r="A9" s="23">
        <v>5</v>
      </c>
      <c r="B9" s="10">
        <v>44939</v>
      </c>
      <c r="C9" s="11" t="s">
        <v>7</v>
      </c>
      <c r="D9" s="12" t="s">
        <v>109</v>
      </c>
      <c r="E9" s="13">
        <v>0.16666666666666666</v>
      </c>
      <c r="F9" s="14">
        <v>0.33333333333333331</v>
      </c>
      <c r="G9" s="15">
        <f t="shared" si="0"/>
        <v>0.16666666666666666</v>
      </c>
      <c r="H9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10" spans="1:8" ht="20.25" customHeight="1">
      <c r="A10" s="23">
        <v>6</v>
      </c>
      <c r="B10" s="10">
        <v>44952</v>
      </c>
      <c r="C10" s="11" t="s">
        <v>7</v>
      </c>
      <c r="D10" s="12" t="s">
        <v>111</v>
      </c>
      <c r="E10" s="13">
        <v>0.45833333333333331</v>
      </c>
      <c r="F10" s="14">
        <v>0.60416666666666663</v>
      </c>
      <c r="G10" s="15">
        <f>IF(OR(ISBLANK($E10),ISBLANK($F10),HOUR(F10-E10)&lt;1),"",CEILING(F10-E10,"0:30"))</f>
        <v>0.14583333333333331</v>
      </c>
      <c r="H10" s="9" t="str">
        <f>IF(COUNTIFS(明細書119[出動年月日],明細書119[[#This Row],[出動年月日]],明細書119[使用機械
区分],明細書119[[#This Row],[使用機械
区分]])&gt;1,メッセージ[メッセージ],"")</f>
        <v>日付確認</v>
      </c>
    </row>
    <row r="11" spans="1:8" ht="20.25" customHeight="1">
      <c r="A11" s="23">
        <v>7</v>
      </c>
      <c r="B11" s="10">
        <v>44952</v>
      </c>
      <c r="C11" s="11" t="s">
        <v>7</v>
      </c>
      <c r="D11" s="12" t="s">
        <v>8</v>
      </c>
      <c r="E11" s="13">
        <v>0.75</v>
      </c>
      <c r="F11" s="14">
        <v>0.89583333333333337</v>
      </c>
      <c r="G11" s="15">
        <f>IF(OR(ISBLANK($E11),ISBLANK($F11),HOUR(F11-E11)&lt;1),"",CEILING(F11-E11,"0:30"))</f>
        <v>0.14583333333333331</v>
      </c>
      <c r="H11" s="9" t="str">
        <f>IF(COUNTIFS(明細書119[出動年月日],明細書119[[#This Row],[出動年月日]],明細書119[使用機械
区分],明細書119[[#This Row],[使用機械
区分]])&gt;1,メッセージ[メッセージ],"")</f>
        <v>日付確認</v>
      </c>
    </row>
    <row r="12" spans="1:8" ht="20.25" customHeight="1">
      <c r="A12" s="23">
        <v>8</v>
      </c>
      <c r="B12" s="10">
        <v>44956</v>
      </c>
      <c r="C12" s="11" t="s">
        <v>9</v>
      </c>
      <c r="D12" s="12" t="s">
        <v>110</v>
      </c>
      <c r="E12" s="13">
        <v>0.22916666666666666</v>
      </c>
      <c r="F12" s="14">
        <v>0.35416666666666669</v>
      </c>
      <c r="G12" s="15">
        <f t="shared" si="0"/>
        <v>0.125</v>
      </c>
      <c r="H12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13" spans="1:8" ht="20.25" customHeight="1">
      <c r="A13" s="23">
        <v>9</v>
      </c>
      <c r="B13" s="10">
        <v>44958</v>
      </c>
      <c r="C13" s="11" t="s">
        <v>9</v>
      </c>
      <c r="D13" s="12" t="s">
        <v>91</v>
      </c>
      <c r="E13" s="13">
        <v>0.64583333333333337</v>
      </c>
      <c r="F13" s="14">
        <v>0.70833333333333337</v>
      </c>
      <c r="G13" s="15">
        <f t="shared" si="0"/>
        <v>6.25E-2</v>
      </c>
      <c r="H13" s="9" t="str">
        <f>IF(COUNTIFS(明細書119[出動年月日],明細書119[[#This Row],[出動年月日]],明細書119[使用機械
区分],明細書119[[#This Row],[使用機械
区分]])&gt;1,メッセージ[メッセージ],"")</f>
        <v>日付確認</v>
      </c>
    </row>
    <row r="14" spans="1:8" ht="20.25" customHeight="1">
      <c r="A14" s="23">
        <v>10</v>
      </c>
      <c r="B14" s="10">
        <v>44958</v>
      </c>
      <c r="C14" s="11" t="s">
        <v>9</v>
      </c>
      <c r="D14" s="12" t="s">
        <v>97</v>
      </c>
      <c r="E14" s="13">
        <v>0.75</v>
      </c>
      <c r="F14" s="14">
        <v>0.8125</v>
      </c>
      <c r="G14" s="15">
        <f t="shared" si="0"/>
        <v>6.25E-2</v>
      </c>
      <c r="H14" s="9" t="str">
        <f>IF(COUNTIFS(明細書119[出動年月日],明細書119[[#This Row],[出動年月日]],明細書119[使用機械
区分],明細書119[[#This Row],[使用機械
区分]])&gt;1,メッセージ[メッセージ],"")</f>
        <v>日付確認</v>
      </c>
    </row>
    <row r="15" spans="1:8" ht="20.25" customHeight="1">
      <c r="A15" s="23">
        <v>11</v>
      </c>
      <c r="B15" s="10">
        <v>44974</v>
      </c>
      <c r="C15" s="11" t="s">
        <v>9</v>
      </c>
      <c r="D15" s="12" t="s">
        <v>8</v>
      </c>
      <c r="E15" s="13">
        <v>0.85416666666666663</v>
      </c>
      <c r="F15" s="14">
        <v>0.9375</v>
      </c>
      <c r="G15" s="15">
        <f t="shared" si="0"/>
        <v>8.3333333333333329E-2</v>
      </c>
      <c r="H15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16" spans="1:8" ht="20.25" customHeight="1">
      <c r="A16" s="23">
        <v>12</v>
      </c>
      <c r="B16" s="10">
        <v>45000</v>
      </c>
      <c r="C16" s="11" t="s">
        <v>10</v>
      </c>
      <c r="D16" s="12" t="s">
        <v>11</v>
      </c>
      <c r="E16" s="13">
        <v>0.58333333333333337</v>
      </c>
      <c r="F16" s="14">
        <v>0.625</v>
      </c>
      <c r="G16" s="15">
        <f t="shared" si="0"/>
        <v>4.1666666666666664E-2</v>
      </c>
      <c r="H16" s="9" t="str">
        <f>IF(COUNTIFS(明細書119[出動年月日],明細書119[[#This Row],[出動年月日]],明細書119[使用機械
区分],明細書119[[#This Row],[使用機械
区分]])&gt;1,メッセージ[メッセージ],"")</f>
        <v>日付確認</v>
      </c>
    </row>
    <row r="17" spans="1:8" ht="20.25" customHeight="1">
      <c r="A17" s="23">
        <v>13</v>
      </c>
      <c r="B17" s="10">
        <v>45000</v>
      </c>
      <c r="C17" s="11" t="s">
        <v>10</v>
      </c>
      <c r="D17" s="12" t="s">
        <v>8</v>
      </c>
      <c r="E17" s="13">
        <v>0.79166666666666663</v>
      </c>
      <c r="F17" s="14">
        <v>0.83333333333333337</v>
      </c>
      <c r="G17" s="15">
        <f t="shared" si="0"/>
        <v>4.1666666666666664E-2</v>
      </c>
      <c r="H17" s="9" t="str">
        <f>IF(COUNTIFS(明細書119[出動年月日],明細書119[[#This Row],[出動年月日]],明細書119[使用機械
区分],明細書119[[#This Row],[使用機械
区分]])&gt;1,メッセージ[メッセージ],"")</f>
        <v>日付確認</v>
      </c>
    </row>
    <row r="18" spans="1:8" ht="20.25" customHeight="1">
      <c r="A18" s="23">
        <v>14</v>
      </c>
      <c r="B18" s="10">
        <v>45366</v>
      </c>
      <c r="C18" s="11"/>
      <c r="D18" s="12"/>
      <c r="E18" s="13"/>
      <c r="F18" s="14"/>
      <c r="G18" s="15" t="str">
        <f t="shared" si="0"/>
        <v/>
      </c>
      <c r="H18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19" spans="1:8" ht="20.25" customHeight="1">
      <c r="A19" s="23">
        <v>15</v>
      </c>
      <c r="B19" s="10"/>
      <c r="C19" s="11"/>
      <c r="D19" s="12"/>
      <c r="E19" s="13"/>
      <c r="F19" s="14"/>
      <c r="G19" s="15" t="str">
        <f t="shared" si="0"/>
        <v/>
      </c>
      <c r="H19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20" spans="1:8" ht="20.25" customHeight="1">
      <c r="A20" s="23">
        <v>16</v>
      </c>
      <c r="B20" s="10"/>
      <c r="C20" s="11"/>
      <c r="D20" s="12"/>
      <c r="E20" s="13"/>
      <c r="F20" s="14"/>
      <c r="G20" s="15" t="str">
        <f t="shared" si="0"/>
        <v/>
      </c>
      <c r="H20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21" spans="1:8" ht="20.25" customHeight="1">
      <c r="A21" s="23">
        <v>17</v>
      </c>
      <c r="B21" s="10"/>
      <c r="C21" s="11"/>
      <c r="D21" s="12"/>
      <c r="E21" s="13"/>
      <c r="F21" s="14"/>
      <c r="G21" s="15" t="str">
        <f t="shared" si="0"/>
        <v/>
      </c>
      <c r="H21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22" spans="1:8" ht="20.25" customHeight="1">
      <c r="A22" s="23">
        <v>18</v>
      </c>
      <c r="B22" s="10"/>
      <c r="C22" s="11"/>
      <c r="D22" s="12"/>
      <c r="E22" s="13"/>
      <c r="F22" s="14"/>
      <c r="G22" s="15" t="str">
        <f t="shared" si="0"/>
        <v/>
      </c>
      <c r="H22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23" spans="1:8" ht="20.25" customHeight="1">
      <c r="A23" s="23">
        <v>19</v>
      </c>
      <c r="B23" s="10"/>
      <c r="C23" s="11"/>
      <c r="D23" s="12"/>
      <c r="E23" s="13"/>
      <c r="F23" s="14"/>
      <c r="G23" s="15" t="str">
        <f t="shared" si="0"/>
        <v/>
      </c>
      <c r="H23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24" spans="1:8" ht="20.25" customHeight="1">
      <c r="A24" s="23">
        <v>20</v>
      </c>
      <c r="B24" s="10"/>
      <c r="C24" s="11"/>
      <c r="D24" s="12"/>
      <c r="E24" s="13"/>
      <c r="F24" s="14"/>
      <c r="G24" s="15" t="str">
        <f t="shared" si="0"/>
        <v/>
      </c>
      <c r="H24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25" spans="1:8" ht="20.25" customHeight="1">
      <c r="A25" s="23">
        <v>21</v>
      </c>
      <c r="B25" s="10"/>
      <c r="C25" s="11"/>
      <c r="D25" s="12"/>
      <c r="E25" s="13"/>
      <c r="F25" s="14"/>
      <c r="G25" s="15" t="str">
        <f t="shared" si="0"/>
        <v/>
      </c>
      <c r="H25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26" spans="1:8" ht="20.25" customHeight="1">
      <c r="A26" s="23">
        <v>22</v>
      </c>
      <c r="B26" s="10"/>
      <c r="C26" s="11"/>
      <c r="D26" s="12"/>
      <c r="E26" s="13"/>
      <c r="F26" s="14"/>
      <c r="G26" s="15" t="str">
        <f t="shared" si="0"/>
        <v/>
      </c>
      <c r="H26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27" spans="1:8" ht="20.25" customHeight="1">
      <c r="A27" s="23">
        <v>23</v>
      </c>
      <c r="B27" s="10"/>
      <c r="C27" s="11"/>
      <c r="D27" s="12"/>
      <c r="E27" s="13"/>
      <c r="F27" s="14"/>
      <c r="G27" s="15" t="str">
        <f t="shared" si="0"/>
        <v/>
      </c>
      <c r="H27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28" spans="1:8" ht="20.25" customHeight="1">
      <c r="A28" s="23">
        <v>24</v>
      </c>
      <c r="B28" s="10"/>
      <c r="C28" s="11"/>
      <c r="D28" s="12"/>
      <c r="E28" s="13"/>
      <c r="F28" s="14"/>
      <c r="G28" s="15" t="str">
        <f t="shared" si="0"/>
        <v/>
      </c>
      <c r="H28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29" spans="1:8" ht="20.25" customHeight="1">
      <c r="A29" s="24">
        <v>25</v>
      </c>
      <c r="B29" s="17"/>
      <c r="C29" s="18"/>
      <c r="D29" s="19"/>
      <c r="E29" s="20"/>
      <c r="F29" s="21"/>
      <c r="G29" s="22" t="str">
        <f t="shared" si="0"/>
        <v/>
      </c>
      <c r="H29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30" spans="1:8" ht="20.25" customHeight="1">
      <c r="A30" s="24">
        <v>26</v>
      </c>
      <c r="B30" s="10"/>
      <c r="C30" s="11"/>
      <c r="D30" s="12"/>
      <c r="E30" s="13"/>
      <c r="F30" s="14"/>
      <c r="G30" s="15" t="str">
        <f t="shared" si="0"/>
        <v/>
      </c>
      <c r="H30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31" spans="1:8" ht="20.25" customHeight="1">
      <c r="A31" s="24">
        <v>27</v>
      </c>
      <c r="B31" s="10"/>
      <c r="C31" s="11"/>
      <c r="D31" s="12"/>
      <c r="E31" s="13"/>
      <c r="F31" s="14"/>
      <c r="G31" s="15" t="str">
        <f t="shared" si="0"/>
        <v/>
      </c>
      <c r="H31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32" spans="1:8" ht="20.25" customHeight="1">
      <c r="A32" s="24">
        <v>28</v>
      </c>
      <c r="B32" s="10"/>
      <c r="C32" s="11"/>
      <c r="D32" s="12"/>
      <c r="E32" s="13"/>
      <c r="F32" s="14"/>
      <c r="G32" s="15" t="str">
        <f t="shared" si="0"/>
        <v/>
      </c>
      <c r="H32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33" spans="1:9" ht="20.25" customHeight="1">
      <c r="A33" s="24">
        <v>29</v>
      </c>
      <c r="B33" s="10"/>
      <c r="C33" s="11"/>
      <c r="D33" s="12"/>
      <c r="E33" s="13"/>
      <c r="F33" s="14"/>
      <c r="G33" s="15" t="str">
        <f t="shared" si="0"/>
        <v/>
      </c>
      <c r="H33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34" spans="1:9" ht="20.25" customHeight="1">
      <c r="A34" s="24">
        <v>30</v>
      </c>
      <c r="B34" s="10"/>
      <c r="C34" s="11"/>
      <c r="D34" s="12"/>
      <c r="E34" s="13"/>
      <c r="F34" s="14"/>
      <c r="G34" s="15" t="str">
        <f t="shared" si="0"/>
        <v/>
      </c>
      <c r="H34" s="9" t="str">
        <f>IF(COUNTIFS(明細書119[出動年月日],明細書119[[#This Row],[出動年月日]],明細書119[使用機械
区分],明細書119[[#This Row],[使用機械
区分]])&gt;1,メッセージ[メッセージ],"")</f>
        <v/>
      </c>
    </row>
    <row r="35" spans="1:9" ht="20.25" customHeight="1">
      <c r="E35" s="66" t="s">
        <v>95</v>
      </c>
      <c r="F35" s="67"/>
      <c r="G35" s="25">
        <f>SUM(G38:G40)</f>
        <v>122650</v>
      </c>
    </row>
    <row r="36" spans="1:9" ht="20.25" customHeight="1">
      <c r="E36" s="66" t="s">
        <v>101</v>
      </c>
      <c r="F36" s="67"/>
      <c r="G36" s="25">
        <f>SUM(D38:D40)</f>
        <v>122650</v>
      </c>
    </row>
    <row r="37" spans="1:9" s="48" customFormat="1" ht="15" customHeight="1">
      <c r="C37" s="36"/>
    </row>
    <row r="38" spans="1:9" s="48" customFormat="1" ht="15" customHeight="1">
      <c r="B38" s="47" t="str">
        <f>code!E3&amp;"  ＠"&amp;code!F3&amp;"　"</f>
        <v>①  ＠5300　</v>
      </c>
      <c r="C38" s="63">
        <f>F38</f>
        <v>18.5</v>
      </c>
      <c r="D38" s="49">
        <f>C38*VLOOKUP(E38,単価[],2,FALSE)</f>
        <v>98050</v>
      </c>
      <c r="E38" s="50" t="s">
        <v>13</v>
      </c>
      <c r="F38" s="51">
        <f>MINUTE(H38)/60+HOUR(H38)+DAY(H38)*24</f>
        <v>18.5</v>
      </c>
      <c r="G38" s="49">
        <f>F38*VLOOKUP(E38,単価[],2,FALSE)</f>
        <v>98050</v>
      </c>
      <c r="H38" s="26">
        <f>SUMIF(明細書119[使用機械
区分],E38,明細書119[出動時間])</f>
        <v>0.77083333333333326</v>
      </c>
      <c r="I38" s="61"/>
    </row>
    <row r="39" spans="1:9" s="48" customFormat="1" ht="15" customHeight="1">
      <c r="B39" s="47" t="str">
        <f>code!E4&amp;"  ＠"&amp;code!F4&amp;"　"</f>
        <v>②  ＠2500　</v>
      </c>
      <c r="C39" s="63">
        <f t="shared" ref="C39:C40" si="1">F39</f>
        <v>8</v>
      </c>
      <c r="D39" s="49">
        <f>C39*VLOOKUP(E39,単価[],2,FALSE)</f>
        <v>20000</v>
      </c>
      <c r="E39" s="52" t="s">
        <v>12</v>
      </c>
      <c r="F39" s="51">
        <f>MINUTE(H39)/60+HOUR(H39)+DAY(H39)*24</f>
        <v>8</v>
      </c>
      <c r="G39" s="49">
        <f>F39*VLOOKUP(E39,単価[],2,FALSE)</f>
        <v>20000</v>
      </c>
      <c r="H39" s="26">
        <f>SUMIF(明細書119[使用機械
区分],E39,明細書119[出動時間])</f>
        <v>0.33333333333333331</v>
      </c>
      <c r="I39" s="61"/>
    </row>
    <row r="40" spans="1:9" s="48" customFormat="1" ht="15" customHeight="1">
      <c r="B40" s="47" t="str">
        <f>code!E5&amp;"  ＠"&amp;code!F5&amp;"　"</f>
        <v>③  ＠2300　</v>
      </c>
      <c r="C40" s="63">
        <f t="shared" si="1"/>
        <v>2</v>
      </c>
      <c r="D40" s="49">
        <f>C40*VLOOKUP(E40,単価[],2,FALSE)</f>
        <v>4600</v>
      </c>
      <c r="E40" s="52" t="s">
        <v>14</v>
      </c>
      <c r="F40" s="51">
        <f>MINUTE(H40)/60+HOUR(H40)+DAY(H40)*24</f>
        <v>2</v>
      </c>
      <c r="G40" s="49">
        <f>F40*VLOOKUP(E40,単価[],2,FALSE)</f>
        <v>4600</v>
      </c>
      <c r="H40" s="26">
        <f>SUMIF(明細書119[使用機械
区分],E40,明細書119[出動時間])</f>
        <v>8.3333333333333329E-2</v>
      </c>
      <c r="I40" s="61"/>
    </row>
    <row r="41" spans="1:9" ht="15" customHeight="1">
      <c r="B41" s="31"/>
      <c r="C41" s="42"/>
      <c r="D41" s="43"/>
      <c r="E41" s="30"/>
      <c r="F41" s="28"/>
      <c r="G41" s="29"/>
    </row>
    <row r="42" spans="1:9" ht="18.75" customHeight="1">
      <c r="C42" s="37"/>
    </row>
    <row r="43" spans="1:9" ht="18.75" customHeight="1"/>
    <row r="44" spans="1:9" ht="18.75" customHeight="1"/>
    <row r="45" spans="1:9" ht="18.75" customHeight="1">
      <c r="D45" s="27"/>
      <c r="E45" s="33"/>
      <c r="F45" s="34"/>
      <c r="G45" s="32"/>
    </row>
    <row r="46" spans="1:9">
      <c r="G46" s="32"/>
    </row>
  </sheetData>
  <sheetProtection algorithmName="SHA-512" hashValue="QrVh2q9suMqPvAt8PE0lnXDtXrvcWAyB4J/MW6ct5TEpSmJinxEOCijMmaqU7eO6El4wBlV9nwMLtWvvAhukMg==" saltValue="tFb3Sr9c7q1IJqwlz4knAA==" spinCount="100000" sheet="1" formatCells="0" formatColumns="0" formatRows="0" insertColumns="0" insertRows="0" insertHyperlinks="0" deleteColumns="0" deleteRows="0" sort="0" autoFilter="0" pivotTables="0"/>
  <mergeCells count="3">
    <mergeCell ref="F2:G2"/>
    <mergeCell ref="E35:F35"/>
    <mergeCell ref="E36:F36"/>
  </mergeCells>
  <phoneticPr fontId="1"/>
  <conditionalFormatting sqref="A5:G34">
    <cfRule type="expression" dxfId="188" priority="3">
      <formula>($B5&lt;&gt;"")*(COUNTA($B$5:$B5)=COUNTA($B$5:$B$34))</formula>
    </cfRule>
  </conditionalFormatting>
  <conditionalFormatting sqref="E41 H39:H40">
    <cfRule type="expression" dxfId="187" priority="2">
      <formula>(#REF!&lt;&gt;"")*(COUNTA($B$5:$B38)=COUNTA($B$5:$B$34))</formula>
    </cfRule>
  </conditionalFormatting>
  <conditionalFormatting sqref="H5:H34">
    <cfRule type="expression" dxfId="186" priority="1">
      <formula>COUNTIFS($B$5:$B$34,$B5,$C$5:$C$34,$C5)&gt;1</formula>
    </cfRule>
  </conditionalFormatting>
  <conditionalFormatting sqref="H38">
    <cfRule type="expression" dxfId="185" priority="4">
      <formula>(#REF!&lt;&gt;"")*(COUNTA($B$5:$B37)=COUNTA($B$5:$B$34))</formula>
    </cfRule>
  </conditionalFormatting>
  <dataValidations count="3">
    <dataValidation type="time" allowBlank="1" showInputMessage="1" showErrorMessage="1" sqref="F5:F34">
      <formula1>0</formula1>
      <formula2>0.999305555555556</formula2>
    </dataValidation>
    <dataValidation type="time" allowBlank="1" showInputMessage="1" showErrorMessage="1" sqref="E5:E34">
      <formula1>0</formula1>
      <formula2>0.979166666666667</formula2>
    </dataValidation>
    <dataValidation type="list" allowBlank="1" showInputMessage="1" showErrorMessage="1" sqref="D5:D34">
      <formula1>INDIRECT($C5)</formula1>
    </dataValidation>
  </dataValidations>
  <pageMargins left="0.70866141732283472" right="0.70866141732283472" top="0.59055118110236227" bottom="0.39370078740157483" header="0.31496062992125984" footer="0.31496062992125984"/>
  <pageSetup paperSize="9" orientation="portrait" r:id="rId1"/>
  <headerFooter>
    <oddHeader>&amp;L&amp;10様式第3号（第4条関係）</oddHead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IF(OR($F$2="贄川",$F$2="木曽平沢",$F$2="奈良井"),code!$A$2:$C$2,code!$A$2:$C$2)</xm:f>
          </x14:formula1>
          <xm:sqref>C5:C34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9"/>
  <sheetViews>
    <sheetView workbookViewId="0">
      <selection activeCell="D7" sqref="D7"/>
    </sheetView>
  </sheetViews>
  <sheetFormatPr defaultRowHeight="18.75"/>
  <cols>
    <col min="1" max="3" width="16" customWidth="1"/>
    <col min="5" max="5" width="6.625" customWidth="1"/>
    <col min="6" max="6" width="10.125" customWidth="1"/>
    <col min="8" max="8" width="11.5" customWidth="1"/>
    <col min="10" max="10" width="11.5" customWidth="1"/>
  </cols>
  <sheetData>
    <row r="1" spans="1:10">
      <c r="A1" t="s">
        <v>17</v>
      </c>
      <c r="E1" t="s">
        <v>18</v>
      </c>
      <c r="F1" s="4" t="s">
        <v>19</v>
      </c>
      <c r="H1" t="s">
        <v>86</v>
      </c>
      <c r="J1" t="s">
        <v>92</v>
      </c>
    </row>
    <row r="2" spans="1:10">
      <c r="A2" s="2" t="s">
        <v>7</v>
      </c>
      <c r="B2" s="2" t="s">
        <v>9</v>
      </c>
      <c r="C2" s="2" t="s">
        <v>10</v>
      </c>
      <c r="E2" s="2" t="s">
        <v>20</v>
      </c>
      <c r="F2" s="2" t="s">
        <v>21</v>
      </c>
      <c r="H2" t="s">
        <v>15</v>
      </c>
      <c r="J2" t="s">
        <v>92</v>
      </c>
    </row>
    <row r="3" spans="1:10">
      <c r="A3" t="s">
        <v>89</v>
      </c>
      <c r="B3" t="s">
        <v>94</v>
      </c>
      <c r="C3" t="s">
        <v>11</v>
      </c>
      <c r="E3" s="2" t="s">
        <v>13</v>
      </c>
      <c r="F3" s="8">
        <v>5300</v>
      </c>
      <c r="H3" s="7" t="s">
        <v>87</v>
      </c>
      <c r="J3" s="7" t="s">
        <v>93</v>
      </c>
    </row>
    <row r="4" spans="1:10">
      <c r="A4" t="s">
        <v>104</v>
      </c>
      <c r="B4" t="s">
        <v>91</v>
      </c>
      <c r="C4" t="s">
        <v>8</v>
      </c>
      <c r="E4" s="2" t="s">
        <v>12</v>
      </c>
      <c r="F4" s="8">
        <v>2500</v>
      </c>
      <c r="H4" t="s">
        <v>22</v>
      </c>
    </row>
    <row r="5" spans="1:10">
      <c r="A5" t="s">
        <v>90</v>
      </c>
      <c r="B5" t="s">
        <v>97</v>
      </c>
      <c r="E5" s="2" t="s">
        <v>14</v>
      </c>
      <c r="F5" s="8">
        <v>2300</v>
      </c>
      <c r="H5" t="s">
        <v>23</v>
      </c>
    </row>
    <row r="6" spans="1:10">
      <c r="A6" t="s">
        <v>103</v>
      </c>
      <c r="B6" t="s">
        <v>88</v>
      </c>
      <c r="E6" s="2"/>
      <c r="F6" s="8"/>
      <c r="H6" t="s">
        <v>24</v>
      </c>
    </row>
    <row r="7" spans="1:10">
      <c r="A7" t="s">
        <v>102</v>
      </c>
      <c r="E7" s="2"/>
      <c r="F7" s="8"/>
      <c r="H7" t="s">
        <v>25</v>
      </c>
    </row>
    <row r="8" spans="1:10">
      <c r="A8" t="s">
        <v>111</v>
      </c>
      <c r="H8" t="s">
        <v>16</v>
      </c>
    </row>
    <row r="9" spans="1:10">
      <c r="A9" t="s">
        <v>8</v>
      </c>
      <c r="H9" t="s">
        <v>26</v>
      </c>
    </row>
    <row r="10" spans="1:10">
      <c r="H10" t="s">
        <v>27</v>
      </c>
    </row>
    <row r="11" spans="1:10">
      <c r="H11" t="s">
        <v>28</v>
      </c>
    </row>
    <row r="12" spans="1:10">
      <c r="H12" t="s">
        <v>29</v>
      </c>
    </row>
    <row r="13" spans="1:10">
      <c r="H13" t="s">
        <v>30</v>
      </c>
    </row>
    <row r="14" spans="1:10">
      <c r="H14" t="s">
        <v>31</v>
      </c>
    </row>
    <row r="15" spans="1:10">
      <c r="H15" t="s">
        <v>32</v>
      </c>
    </row>
    <row r="16" spans="1:10">
      <c r="H16" t="s">
        <v>33</v>
      </c>
    </row>
    <row r="17" spans="8:8">
      <c r="H17" t="s">
        <v>34</v>
      </c>
    </row>
    <row r="18" spans="8:8">
      <c r="H18" t="s">
        <v>35</v>
      </c>
    </row>
    <row r="19" spans="8:8">
      <c r="H19" t="s">
        <v>36</v>
      </c>
    </row>
    <row r="20" spans="8:8">
      <c r="H20" t="s">
        <v>37</v>
      </c>
    </row>
    <row r="21" spans="8:8">
      <c r="H21" t="s">
        <v>38</v>
      </c>
    </row>
    <row r="22" spans="8:8">
      <c r="H22" t="s">
        <v>39</v>
      </c>
    </row>
    <row r="23" spans="8:8">
      <c r="H23" t="s">
        <v>40</v>
      </c>
    </row>
    <row r="24" spans="8:8">
      <c r="H24" t="s">
        <v>41</v>
      </c>
    </row>
    <row r="25" spans="8:8">
      <c r="H25" t="s">
        <v>42</v>
      </c>
    </row>
    <row r="26" spans="8:8">
      <c r="H26" t="s">
        <v>43</v>
      </c>
    </row>
    <row r="27" spans="8:8">
      <c r="H27" t="s">
        <v>44</v>
      </c>
    </row>
    <row r="28" spans="8:8">
      <c r="H28" t="s">
        <v>45</v>
      </c>
    </row>
    <row r="29" spans="8:8">
      <c r="H29" t="s">
        <v>46</v>
      </c>
    </row>
    <row r="30" spans="8:8">
      <c r="H30" t="s">
        <v>47</v>
      </c>
    </row>
    <row r="31" spans="8:8">
      <c r="H31" t="s">
        <v>48</v>
      </c>
    </row>
    <row r="32" spans="8:8">
      <c r="H32" t="s">
        <v>49</v>
      </c>
    </row>
    <row r="33" spans="8:8">
      <c r="H33" t="s">
        <v>50</v>
      </c>
    </row>
    <row r="34" spans="8:8">
      <c r="H34" t="s">
        <v>51</v>
      </c>
    </row>
    <row r="35" spans="8:8">
      <c r="H35" t="s">
        <v>52</v>
      </c>
    </row>
    <row r="36" spans="8:8">
      <c r="H36" t="s">
        <v>53</v>
      </c>
    </row>
    <row r="37" spans="8:8">
      <c r="H37" t="s">
        <v>54</v>
      </c>
    </row>
    <row r="38" spans="8:8">
      <c r="H38" t="s">
        <v>55</v>
      </c>
    </row>
    <row r="39" spans="8:8">
      <c r="H39" t="s">
        <v>56</v>
      </c>
    </row>
    <row r="40" spans="8:8">
      <c r="H40" t="s">
        <v>57</v>
      </c>
    </row>
    <row r="41" spans="8:8">
      <c r="H41" t="s">
        <v>58</v>
      </c>
    </row>
    <row r="42" spans="8:8">
      <c r="H42" t="s">
        <v>59</v>
      </c>
    </row>
    <row r="43" spans="8:8">
      <c r="H43" t="s">
        <v>60</v>
      </c>
    </row>
    <row r="44" spans="8:8">
      <c r="H44" t="s">
        <v>61</v>
      </c>
    </row>
    <row r="45" spans="8:8">
      <c r="H45" t="s">
        <v>62</v>
      </c>
    </row>
    <row r="46" spans="8:8">
      <c r="H46" t="s">
        <v>63</v>
      </c>
    </row>
    <row r="47" spans="8:8">
      <c r="H47" t="s">
        <v>64</v>
      </c>
    </row>
    <row r="48" spans="8:8">
      <c r="H48" t="s">
        <v>65</v>
      </c>
    </row>
    <row r="49" spans="8:8">
      <c r="H49" t="s">
        <v>66</v>
      </c>
    </row>
    <row r="50" spans="8:8">
      <c r="H50" t="s">
        <v>67</v>
      </c>
    </row>
    <row r="51" spans="8:8">
      <c r="H51" t="s">
        <v>68</v>
      </c>
    </row>
    <row r="52" spans="8:8">
      <c r="H52" t="s">
        <v>69</v>
      </c>
    </row>
    <row r="53" spans="8:8">
      <c r="H53" t="s">
        <v>70</v>
      </c>
    </row>
    <row r="54" spans="8:8">
      <c r="H54" t="s">
        <v>71</v>
      </c>
    </row>
    <row r="55" spans="8:8">
      <c r="H55" t="s">
        <v>72</v>
      </c>
    </row>
    <row r="56" spans="8:8">
      <c r="H56" t="s">
        <v>73</v>
      </c>
    </row>
    <row r="57" spans="8:8">
      <c r="H57" t="s">
        <v>74</v>
      </c>
    </row>
    <row r="58" spans="8:8">
      <c r="H58" t="s">
        <v>75</v>
      </c>
    </row>
    <row r="59" spans="8:8">
      <c r="H59" t="s">
        <v>76</v>
      </c>
    </row>
    <row r="60" spans="8:8">
      <c r="H60" t="s">
        <v>77</v>
      </c>
    </row>
    <row r="61" spans="8:8">
      <c r="H61" t="s">
        <v>78</v>
      </c>
    </row>
    <row r="62" spans="8:8">
      <c r="H62" t="s">
        <v>79</v>
      </c>
    </row>
    <row r="63" spans="8:8">
      <c r="H63" t="s">
        <v>80</v>
      </c>
    </row>
    <row r="64" spans="8:8">
      <c r="H64" t="s">
        <v>81</v>
      </c>
    </row>
    <row r="65" spans="8:8">
      <c r="H65" t="s">
        <v>82</v>
      </c>
    </row>
    <row r="66" spans="8:8">
      <c r="H66" t="s">
        <v>83</v>
      </c>
    </row>
    <row r="67" spans="8:8">
      <c r="H67" t="s">
        <v>96</v>
      </c>
    </row>
    <row r="68" spans="8:8">
      <c r="H68" t="s">
        <v>84</v>
      </c>
    </row>
    <row r="69" spans="8:8">
      <c r="H69" t="s">
        <v>85</v>
      </c>
    </row>
  </sheetData>
  <sheetProtection algorithmName="SHA-512" hashValue="j38ovrAGghEQEuRITPj6weTH2KsKMXr7YbpYIVSGR5iDYf/IeghbT+5ie2M4xcsF44L3yK6kbhLLX/aoKiSv7A==" saltValue="3/lXLVe7b6xhRpb1QZpXgA==" spinCount="100000" sheet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BreakPreview" zoomScaleNormal="100" zoomScaleSheetLayoutView="100" workbookViewId="0">
      <selection activeCell="G20" sqref="G20"/>
    </sheetView>
  </sheetViews>
  <sheetFormatPr defaultRowHeight="18.75"/>
  <cols>
    <col min="1" max="1" width="5.5" customWidth="1"/>
    <col min="2" max="2" width="16.125" customWidth="1"/>
    <col min="3" max="3" width="9" bestFit="1" customWidth="1"/>
    <col min="4" max="4" width="16.25" customWidth="1"/>
    <col min="5" max="6" width="9.125" customWidth="1"/>
    <col min="7" max="7" width="13.875" customWidth="1"/>
    <col min="8" max="10" width="9" customWidth="1"/>
  </cols>
  <sheetData>
    <row r="1" spans="1:9" ht="5.25" customHeight="1" thickBot="1"/>
    <row r="2" spans="1:9" ht="26.25" thickBot="1">
      <c r="A2" s="5" t="s">
        <v>99</v>
      </c>
      <c r="C2" s="3"/>
      <c r="E2" s="1" t="s">
        <v>15</v>
      </c>
      <c r="F2" s="68" t="str">
        <f>明細書①!F2</f>
        <v>（区を選択してください）</v>
      </c>
      <c r="G2" s="69"/>
    </row>
    <row r="3" spans="1:9" ht="6" customHeight="1">
      <c r="A3" s="5"/>
      <c r="C3" s="3"/>
      <c r="E3" s="4"/>
      <c r="F3" s="6"/>
      <c r="G3" s="6"/>
    </row>
    <row r="4" spans="1:9" ht="36">
      <c r="A4" s="38" t="s">
        <v>0</v>
      </c>
      <c r="B4" s="39" t="s">
        <v>1</v>
      </c>
      <c r="C4" s="40" t="s">
        <v>5</v>
      </c>
      <c r="D4" s="40" t="s">
        <v>6</v>
      </c>
      <c r="E4" s="39" t="s">
        <v>3</v>
      </c>
      <c r="F4" s="39" t="s">
        <v>4</v>
      </c>
      <c r="G4" s="41" t="s">
        <v>2</v>
      </c>
      <c r="H4" s="35"/>
      <c r="I4" s="32"/>
    </row>
    <row r="5" spans="1:9" ht="20.25" customHeight="1">
      <c r="A5" s="23">
        <v>31</v>
      </c>
      <c r="B5" s="10"/>
      <c r="C5" s="11"/>
      <c r="D5" s="12"/>
      <c r="E5" s="13"/>
      <c r="F5" s="14"/>
      <c r="G5" s="15" t="str">
        <f t="shared" ref="G5:G34" si="0">IF(OR(ISBLANK($E5),ISBLANK($F5),HOUR(F5-E5)&lt;1),"",CEILING(F5-E5,"0:30"))</f>
        <v/>
      </c>
      <c r="H5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6" spans="1:9" ht="20.25" customHeight="1">
      <c r="A6" s="23">
        <v>32</v>
      </c>
      <c r="B6" s="10"/>
      <c r="C6" s="11"/>
      <c r="D6" s="12"/>
      <c r="E6" s="13"/>
      <c r="F6" s="14"/>
      <c r="G6" s="15" t="str">
        <f t="shared" si="0"/>
        <v/>
      </c>
      <c r="H6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7" spans="1:9" ht="20.25" customHeight="1">
      <c r="A7" s="23">
        <v>33</v>
      </c>
      <c r="B7" s="10"/>
      <c r="C7" s="11"/>
      <c r="D7" s="12"/>
      <c r="E7" s="13"/>
      <c r="F7" s="14"/>
      <c r="G7" s="16" t="str">
        <f t="shared" si="0"/>
        <v/>
      </c>
      <c r="H7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8" spans="1:9" ht="20.25" customHeight="1">
      <c r="A8" s="23">
        <v>34</v>
      </c>
      <c r="B8" s="10"/>
      <c r="C8" s="11"/>
      <c r="D8" s="12"/>
      <c r="E8" s="13"/>
      <c r="F8" s="14"/>
      <c r="G8" s="15" t="str">
        <f t="shared" si="0"/>
        <v/>
      </c>
      <c r="H8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9" spans="1:9" ht="20.25" customHeight="1">
      <c r="A9" s="23">
        <v>35</v>
      </c>
      <c r="B9" s="10"/>
      <c r="C9" s="11"/>
      <c r="D9" s="12"/>
      <c r="E9" s="13"/>
      <c r="F9" s="14"/>
      <c r="G9" s="15" t="str">
        <f t="shared" si="0"/>
        <v/>
      </c>
      <c r="H9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10" spans="1:9" ht="20.25" customHeight="1">
      <c r="A10" s="23">
        <v>36</v>
      </c>
      <c r="B10" s="10"/>
      <c r="C10" s="11"/>
      <c r="D10" s="12"/>
      <c r="E10" s="13"/>
      <c r="F10" s="14"/>
      <c r="G10" s="15" t="str">
        <f>IF(OR(ISBLANK($E10),ISBLANK($F10),HOUR(F10-E10)&lt;1),"",CEILING(F10-E10,"0:30"))</f>
        <v/>
      </c>
      <c r="H10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11" spans="1:9" ht="20.25" customHeight="1">
      <c r="A11" s="23">
        <v>37</v>
      </c>
      <c r="B11" s="10"/>
      <c r="C11" s="11"/>
      <c r="D11" s="12"/>
      <c r="E11" s="13"/>
      <c r="F11" s="14"/>
      <c r="G11" s="15" t="str">
        <f>IF(OR(ISBLANK($E11),ISBLANK($F11),HOUR(F11-E11)&lt;1),"",CEILING(F11-E11,"0:30"))</f>
        <v/>
      </c>
      <c r="H11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12" spans="1:9" ht="20.25" customHeight="1">
      <c r="A12" s="23">
        <v>38</v>
      </c>
      <c r="B12" s="10"/>
      <c r="C12" s="11"/>
      <c r="D12" s="12"/>
      <c r="E12" s="13"/>
      <c r="F12" s="14"/>
      <c r="G12" s="15" t="str">
        <f t="shared" si="0"/>
        <v/>
      </c>
      <c r="H12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13" spans="1:9" ht="20.25" customHeight="1">
      <c r="A13" s="23">
        <v>39</v>
      </c>
      <c r="B13" s="10"/>
      <c r="C13" s="11"/>
      <c r="D13" s="12"/>
      <c r="E13" s="13"/>
      <c r="F13" s="14"/>
      <c r="G13" s="15" t="str">
        <f t="shared" si="0"/>
        <v/>
      </c>
      <c r="H13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14" spans="1:9" ht="20.25" customHeight="1">
      <c r="A14" s="23">
        <v>40</v>
      </c>
      <c r="B14" s="10"/>
      <c r="C14" s="11"/>
      <c r="D14" s="12"/>
      <c r="E14" s="13"/>
      <c r="F14" s="14"/>
      <c r="G14" s="15" t="str">
        <f t="shared" si="0"/>
        <v/>
      </c>
      <c r="H14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15" spans="1:9" ht="20.25" customHeight="1">
      <c r="A15" s="23">
        <v>41</v>
      </c>
      <c r="B15" s="10"/>
      <c r="C15" s="11"/>
      <c r="D15" s="12"/>
      <c r="E15" s="13"/>
      <c r="F15" s="14"/>
      <c r="G15" s="15" t="str">
        <f t="shared" si="0"/>
        <v/>
      </c>
      <c r="H15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16" spans="1:9" ht="20.25" customHeight="1">
      <c r="A16" s="23">
        <v>42</v>
      </c>
      <c r="B16" s="10"/>
      <c r="C16" s="11"/>
      <c r="D16" s="12"/>
      <c r="E16" s="13"/>
      <c r="F16" s="14"/>
      <c r="G16" s="15" t="str">
        <f t="shared" si="0"/>
        <v/>
      </c>
      <c r="H16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17" spans="1:8" ht="20.25" customHeight="1">
      <c r="A17" s="23">
        <v>43</v>
      </c>
      <c r="B17" s="10"/>
      <c r="C17" s="11"/>
      <c r="D17" s="12"/>
      <c r="E17" s="13"/>
      <c r="F17" s="14"/>
      <c r="G17" s="15" t="str">
        <f t="shared" si="0"/>
        <v/>
      </c>
      <c r="H17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18" spans="1:8" ht="20.25" customHeight="1">
      <c r="A18" s="23">
        <v>44</v>
      </c>
      <c r="B18" s="10"/>
      <c r="C18" s="11"/>
      <c r="D18" s="12"/>
      <c r="E18" s="13"/>
      <c r="F18" s="14"/>
      <c r="G18" s="15" t="str">
        <f t="shared" si="0"/>
        <v/>
      </c>
      <c r="H18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19" spans="1:8" ht="20.25" customHeight="1">
      <c r="A19" s="23">
        <v>45</v>
      </c>
      <c r="B19" s="10"/>
      <c r="C19" s="11"/>
      <c r="D19" s="12"/>
      <c r="E19" s="13"/>
      <c r="F19" s="14"/>
      <c r="G19" s="15" t="str">
        <f>IF(OR(ISBLANK($E19),ISBLANK($F19),HOUR(F19-E19)&lt;1),"",CEILING(F19-E19,"0:30"))</f>
        <v/>
      </c>
      <c r="H19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20" spans="1:8" ht="20.25" customHeight="1">
      <c r="A20" s="23">
        <v>46</v>
      </c>
      <c r="B20" s="10"/>
      <c r="C20" s="11"/>
      <c r="D20" s="12"/>
      <c r="E20" s="13"/>
      <c r="F20" s="14"/>
      <c r="G20" s="15" t="str">
        <f t="shared" si="0"/>
        <v/>
      </c>
      <c r="H20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21" spans="1:8" ht="20.25" customHeight="1">
      <c r="A21" s="23">
        <v>47</v>
      </c>
      <c r="B21" s="10"/>
      <c r="C21" s="11"/>
      <c r="D21" s="12"/>
      <c r="E21" s="13"/>
      <c r="F21" s="14"/>
      <c r="G21" s="15" t="str">
        <f t="shared" si="0"/>
        <v/>
      </c>
      <c r="H21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22" spans="1:8" ht="20.25" customHeight="1">
      <c r="A22" s="23">
        <v>48</v>
      </c>
      <c r="B22" s="10"/>
      <c r="C22" s="11"/>
      <c r="D22" s="12"/>
      <c r="E22" s="13"/>
      <c r="F22" s="14"/>
      <c r="G22" s="15" t="str">
        <f t="shared" si="0"/>
        <v/>
      </c>
      <c r="H22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23" spans="1:8" ht="20.25" customHeight="1">
      <c r="A23" s="23">
        <v>49</v>
      </c>
      <c r="B23" s="10"/>
      <c r="C23" s="11"/>
      <c r="D23" s="12"/>
      <c r="E23" s="13"/>
      <c r="F23" s="14"/>
      <c r="G23" s="15" t="str">
        <f t="shared" si="0"/>
        <v/>
      </c>
      <c r="H23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24" spans="1:8" ht="20.25" customHeight="1">
      <c r="A24" s="23">
        <v>50</v>
      </c>
      <c r="B24" s="10"/>
      <c r="C24" s="11"/>
      <c r="D24" s="12"/>
      <c r="E24" s="13"/>
      <c r="F24" s="14"/>
      <c r="G24" s="15" t="str">
        <f t="shared" si="0"/>
        <v/>
      </c>
      <c r="H24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25" spans="1:8" ht="20.25" customHeight="1">
      <c r="A25" s="23">
        <v>51</v>
      </c>
      <c r="B25" s="10"/>
      <c r="C25" s="11"/>
      <c r="D25" s="12"/>
      <c r="E25" s="13"/>
      <c r="F25" s="14"/>
      <c r="G25" s="15" t="str">
        <f t="shared" si="0"/>
        <v/>
      </c>
      <c r="H25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26" spans="1:8" ht="20.25" customHeight="1">
      <c r="A26" s="23">
        <v>52</v>
      </c>
      <c r="B26" s="10"/>
      <c r="C26" s="11"/>
      <c r="D26" s="12"/>
      <c r="E26" s="13"/>
      <c r="F26" s="14"/>
      <c r="G26" s="15" t="str">
        <f t="shared" si="0"/>
        <v/>
      </c>
      <c r="H26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27" spans="1:8" ht="20.25" customHeight="1">
      <c r="A27" s="23">
        <v>53</v>
      </c>
      <c r="B27" s="10"/>
      <c r="C27" s="11"/>
      <c r="D27" s="12"/>
      <c r="E27" s="13"/>
      <c r="F27" s="14"/>
      <c r="G27" s="15" t="str">
        <f t="shared" si="0"/>
        <v/>
      </c>
      <c r="H27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28" spans="1:8" ht="20.25" customHeight="1">
      <c r="A28" s="23">
        <v>54</v>
      </c>
      <c r="B28" s="10"/>
      <c r="C28" s="11"/>
      <c r="D28" s="12"/>
      <c r="E28" s="13"/>
      <c r="F28" s="14"/>
      <c r="G28" s="15" t="str">
        <f t="shared" si="0"/>
        <v/>
      </c>
      <c r="H28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29" spans="1:8" ht="20.25" customHeight="1">
      <c r="A29" s="23">
        <v>55</v>
      </c>
      <c r="B29" s="17"/>
      <c r="C29" s="18"/>
      <c r="D29" s="19"/>
      <c r="E29" s="20"/>
      <c r="F29" s="21"/>
      <c r="G29" s="22" t="str">
        <f t="shared" si="0"/>
        <v/>
      </c>
      <c r="H29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30" spans="1:8" ht="20.25" customHeight="1">
      <c r="A30" s="23">
        <v>56</v>
      </c>
      <c r="B30" s="10"/>
      <c r="C30" s="11"/>
      <c r="D30" s="12"/>
      <c r="E30" s="13"/>
      <c r="F30" s="14"/>
      <c r="G30" s="15" t="str">
        <f t="shared" si="0"/>
        <v/>
      </c>
      <c r="H30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31" spans="1:8" ht="20.25" customHeight="1">
      <c r="A31" s="23">
        <v>57</v>
      </c>
      <c r="B31" s="10"/>
      <c r="C31" s="11"/>
      <c r="D31" s="12"/>
      <c r="E31" s="13"/>
      <c r="F31" s="14"/>
      <c r="G31" s="15" t="str">
        <f t="shared" si="0"/>
        <v/>
      </c>
      <c r="H31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32" spans="1:8" ht="20.25" customHeight="1">
      <c r="A32" s="23">
        <v>58</v>
      </c>
      <c r="B32" s="10"/>
      <c r="C32" s="11"/>
      <c r="D32" s="12"/>
      <c r="E32" s="13"/>
      <c r="F32" s="14"/>
      <c r="G32" s="15" t="str">
        <f t="shared" si="0"/>
        <v/>
      </c>
      <c r="H32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33" spans="1:8" ht="20.25" customHeight="1">
      <c r="A33" s="23">
        <v>59</v>
      </c>
      <c r="B33" s="10"/>
      <c r="C33" s="11"/>
      <c r="D33" s="12"/>
      <c r="E33" s="13"/>
      <c r="F33" s="14"/>
      <c r="G33" s="15" t="str">
        <f t="shared" si="0"/>
        <v/>
      </c>
      <c r="H33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34" spans="1:8" ht="20.25" customHeight="1">
      <c r="A34" s="23">
        <v>60</v>
      </c>
      <c r="B34" s="10"/>
      <c r="C34" s="11"/>
      <c r="D34" s="12"/>
      <c r="E34" s="13"/>
      <c r="F34" s="14"/>
      <c r="G34" s="15" t="str">
        <f t="shared" si="0"/>
        <v/>
      </c>
      <c r="H34" s="9" t="str">
        <f>IF(COUNTIFS(明細書2[出動年月日],明細書2[[#This Row],[出動年月日]],明細書2[使用機械
区分],明細書2[[#This Row],[使用機械
区分]])&gt;1,メッセージ[メッセージ],"")</f>
        <v/>
      </c>
    </row>
    <row r="35" spans="1:8" ht="20.25" customHeight="1">
      <c r="E35" s="66" t="s">
        <v>95</v>
      </c>
      <c r="F35" s="67"/>
      <c r="G35" s="25">
        <f>SUM(G37:G39)</f>
        <v>0</v>
      </c>
    </row>
    <row r="36" spans="1:8" s="48" customFormat="1" ht="15" customHeight="1">
      <c r="F36" s="57"/>
      <c r="G36" s="58"/>
    </row>
    <row r="37" spans="1:8" s="48" customFormat="1" ht="15" customHeight="1">
      <c r="C37" s="59"/>
      <c r="E37" s="50" t="s">
        <v>13</v>
      </c>
      <c r="F37" s="51">
        <f>MINUTE(H37)/60+HOUR(H37)+DAY(H37)*24</f>
        <v>0</v>
      </c>
      <c r="G37" s="49">
        <f>F37*VLOOKUP(E37,単価[],2,FALSE)</f>
        <v>0</v>
      </c>
      <c r="H37" s="26">
        <f>SUMIF(明細書2[使用機械
区分],E37,明細書2[出動時間])</f>
        <v>0</v>
      </c>
    </row>
    <row r="38" spans="1:8" s="48" customFormat="1" ht="15" customHeight="1">
      <c r="E38" s="52" t="s">
        <v>12</v>
      </c>
      <c r="F38" s="51">
        <f>MINUTE(H38)/60+HOUR(H38)+DAY(H38)*24</f>
        <v>0</v>
      </c>
      <c r="G38" s="49">
        <f>F38*VLOOKUP(E38,単価[],2,FALSE)</f>
        <v>0</v>
      </c>
      <c r="H38" s="26">
        <f>SUMIF(明細書2[使用機械
区分],E38,明細書2[出動時間])</f>
        <v>0</v>
      </c>
    </row>
    <row r="39" spans="1:8" s="48" customFormat="1" ht="15" customHeight="1">
      <c r="E39" s="52" t="s">
        <v>14</v>
      </c>
      <c r="F39" s="51">
        <f>MINUTE(H39)/60+HOUR(H39)+DAY(H39)*24</f>
        <v>0</v>
      </c>
      <c r="G39" s="49">
        <f>F39*VLOOKUP(E39,単価[],2,FALSE)</f>
        <v>0</v>
      </c>
      <c r="H39" s="26">
        <f>SUMIF(明細書2[使用機械
区分],E39,明細書2[出動時間])</f>
        <v>0</v>
      </c>
    </row>
    <row r="40" spans="1:8" ht="15" customHeight="1"/>
  </sheetData>
  <sheetProtection algorithmName="SHA-512" hashValue="gMFmU01gP/o4RimxRWk7u3xDEppwO1dsuwmttVdxB4y6hCJlw33LM18qjnMXpC4oqyazE0jqWBJMuTBNFENymQ==" saltValue="IGWXzTLYnDKBUbMlqsj7cg==" spinCount="100000" sheet="1" formatCells="0" formatColumns="0" formatRows="0" insertColumns="0" insertRows="0" insertHyperlinks="0" deleteColumns="0" deleteRows="0" sort="0" autoFilter="0" pivotTables="0"/>
  <mergeCells count="2">
    <mergeCell ref="F2:G2"/>
    <mergeCell ref="E35:F35"/>
  </mergeCells>
  <phoneticPr fontId="1"/>
  <conditionalFormatting sqref="A5:G34">
    <cfRule type="expression" dxfId="234" priority="4">
      <formula>($B5&lt;&gt;"")*(COUNTA($B$5:$B5)=COUNTA($B$5:$B$34))</formula>
    </cfRule>
  </conditionalFormatting>
  <conditionalFormatting sqref="H37:H39">
    <cfRule type="expression" dxfId="233" priority="3">
      <formula>(#REF!&lt;&gt;"")*(COUNTA($B$5:$B36)=COUNTA($B$5:$B$34))</formula>
    </cfRule>
  </conditionalFormatting>
  <conditionalFormatting sqref="H5:H34">
    <cfRule type="expression" dxfId="232" priority="1">
      <formula>COUNTIFS($B$5:$B$34,$B5,$C$5:$C$34,$C5)&gt;1</formula>
    </cfRule>
  </conditionalFormatting>
  <dataValidations count="4">
    <dataValidation type="list" allowBlank="1" showInputMessage="1" showErrorMessage="1" sqref="F2:G2">
      <formula1>INDIRECT($E$2)</formula1>
    </dataValidation>
    <dataValidation type="time" allowBlank="1" showInputMessage="1" showErrorMessage="1" sqref="F5:F34">
      <formula1>0</formula1>
      <formula2>0.999305555555556</formula2>
    </dataValidation>
    <dataValidation type="time" allowBlank="1" showInputMessage="1" showErrorMessage="1" sqref="E5:E34">
      <formula1>0</formula1>
      <formula2>0.979166666666667</formula2>
    </dataValidation>
    <dataValidation type="list" allowBlank="1" showInputMessage="1" showErrorMessage="1" sqref="D5:D34">
      <formula1>INDIRECT($C5)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portrait" r:id="rId1"/>
  <headerFooter>
    <oddHeader>&amp;L&amp;10様式第3号（第4条関係）</oddHead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IF(OR($F$2="贄川",$F$2="木曽平沢",$F$2="奈良井"),code!$A$2:$C$2,code!$A$2:$C$2)</xm:f>
          </x14:formula1>
          <xm:sqref>C5:C34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view="pageBreakPreview" zoomScaleNormal="100" zoomScaleSheetLayoutView="100" workbookViewId="0">
      <selection activeCell="D7" sqref="D7"/>
    </sheetView>
  </sheetViews>
  <sheetFormatPr defaultRowHeight="18.75"/>
  <cols>
    <col min="1" max="1" width="5.5" customWidth="1"/>
    <col min="2" max="2" width="16.125" customWidth="1"/>
    <col min="3" max="3" width="9" bestFit="1" customWidth="1"/>
    <col min="4" max="4" width="16.25" customWidth="1"/>
    <col min="5" max="6" width="9.125" customWidth="1"/>
    <col min="7" max="7" width="13.875" customWidth="1"/>
    <col min="8" max="10" width="9" customWidth="1"/>
  </cols>
  <sheetData>
    <row r="1" spans="1:8" ht="5.25" customHeight="1" thickBot="1"/>
    <row r="2" spans="1:8" ht="26.25" thickBot="1">
      <c r="A2" s="5" t="s">
        <v>100</v>
      </c>
      <c r="C2" s="3"/>
      <c r="E2" s="1" t="s">
        <v>15</v>
      </c>
      <c r="F2" s="68" t="str">
        <f>明細書①!F2</f>
        <v>（区を選択してください）</v>
      </c>
      <c r="G2" s="69"/>
    </row>
    <row r="3" spans="1:8" ht="6" customHeight="1">
      <c r="A3" s="5"/>
      <c r="C3" s="3"/>
      <c r="E3" s="4"/>
      <c r="F3" s="6"/>
      <c r="G3" s="6"/>
    </row>
    <row r="4" spans="1:8" ht="36">
      <c r="A4" s="38" t="s">
        <v>0</v>
      </c>
      <c r="B4" s="39" t="s">
        <v>1</v>
      </c>
      <c r="C4" s="40" t="s">
        <v>5</v>
      </c>
      <c r="D4" s="40" t="s">
        <v>6</v>
      </c>
      <c r="E4" s="39" t="s">
        <v>3</v>
      </c>
      <c r="F4" s="39" t="s">
        <v>4</v>
      </c>
      <c r="G4" s="41" t="s">
        <v>2</v>
      </c>
      <c r="H4" s="35"/>
    </row>
    <row r="5" spans="1:8" ht="20.25" customHeight="1">
      <c r="A5" s="23">
        <v>61</v>
      </c>
      <c r="B5" s="10"/>
      <c r="C5" s="11"/>
      <c r="D5" s="12"/>
      <c r="E5" s="13"/>
      <c r="F5" s="14"/>
      <c r="G5" s="15" t="str">
        <f t="shared" ref="G5:G34" si="0">IF(OR(ISBLANK($E5),ISBLANK($F5),HOUR(F5-E5)&lt;1),"",CEILING(F5-E5,"0:30"))</f>
        <v/>
      </c>
      <c r="H5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6" spans="1:8" ht="20.25" customHeight="1">
      <c r="A6" s="23">
        <v>62</v>
      </c>
      <c r="B6" s="10"/>
      <c r="C6" s="11"/>
      <c r="D6" s="12"/>
      <c r="E6" s="13"/>
      <c r="F6" s="14"/>
      <c r="G6" s="15" t="str">
        <f t="shared" si="0"/>
        <v/>
      </c>
      <c r="H6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7" spans="1:8" ht="20.25" customHeight="1">
      <c r="A7" s="23">
        <v>63</v>
      </c>
      <c r="B7" s="10"/>
      <c r="C7" s="11"/>
      <c r="D7" s="12"/>
      <c r="E7" s="13"/>
      <c r="F7" s="14"/>
      <c r="G7" s="16" t="str">
        <f t="shared" si="0"/>
        <v/>
      </c>
      <c r="H7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8" spans="1:8" ht="20.25" customHeight="1">
      <c r="A8" s="23">
        <v>64</v>
      </c>
      <c r="B8" s="10"/>
      <c r="C8" s="11"/>
      <c r="D8" s="12"/>
      <c r="E8" s="13"/>
      <c r="F8" s="14"/>
      <c r="G8" s="15" t="str">
        <f t="shared" si="0"/>
        <v/>
      </c>
      <c r="H8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9" spans="1:8" ht="20.25" customHeight="1">
      <c r="A9" s="23">
        <v>65</v>
      </c>
      <c r="B9" s="10"/>
      <c r="C9" s="11"/>
      <c r="D9" s="12"/>
      <c r="E9" s="13"/>
      <c r="F9" s="14"/>
      <c r="G9" s="15" t="str">
        <f t="shared" si="0"/>
        <v/>
      </c>
      <c r="H9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10" spans="1:8" ht="20.25" customHeight="1">
      <c r="A10" s="23">
        <v>66</v>
      </c>
      <c r="B10" s="10"/>
      <c r="C10" s="11"/>
      <c r="D10" s="12"/>
      <c r="E10" s="13"/>
      <c r="F10" s="14"/>
      <c r="G10" s="15" t="str">
        <f>IF(OR(ISBLANK($E10),ISBLANK($F10),HOUR(F10-E10)&lt;1),"",CEILING(F10-E10,"0:30"))</f>
        <v/>
      </c>
      <c r="H10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11" spans="1:8" ht="20.25" customHeight="1">
      <c r="A11" s="23">
        <v>67</v>
      </c>
      <c r="B11" s="10"/>
      <c r="C11" s="11"/>
      <c r="D11" s="12"/>
      <c r="E11" s="13"/>
      <c r="F11" s="14"/>
      <c r="G11" s="15" t="str">
        <f>IF(OR(ISBLANK($E11),ISBLANK($F11),HOUR(F11-E11)&lt;1),"",CEILING(F11-E11,"0:30"))</f>
        <v/>
      </c>
      <c r="H11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12" spans="1:8" ht="20.25" customHeight="1">
      <c r="A12" s="23">
        <v>68</v>
      </c>
      <c r="B12" s="10"/>
      <c r="C12" s="11"/>
      <c r="D12" s="12"/>
      <c r="E12" s="13"/>
      <c r="F12" s="14"/>
      <c r="G12" s="15" t="str">
        <f t="shared" si="0"/>
        <v/>
      </c>
      <c r="H12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13" spans="1:8" ht="20.25" customHeight="1">
      <c r="A13" s="23">
        <v>69</v>
      </c>
      <c r="B13" s="10"/>
      <c r="C13" s="11"/>
      <c r="D13" s="12"/>
      <c r="E13" s="13"/>
      <c r="F13" s="14"/>
      <c r="G13" s="15" t="str">
        <f t="shared" si="0"/>
        <v/>
      </c>
      <c r="H13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14" spans="1:8" ht="20.25" customHeight="1">
      <c r="A14" s="23">
        <v>70</v>
      </c>
      <c r="B14" s="10"/>
      <c r="C14" s="11"/>
      <c r="D14" s="12"/>
      <c r="E14" s="13"/>
      <c r="F14" s="14"/>
      <c r="G14" s="15" t="str">
        <f t="shared" si="0"/>
        <v/>
      </c>
      <c r="H14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15" spans="1:8" ht="20.25" customHeight="1">
      <c r="A15" s="23">
        <v>71</v>
      </c>
      <c r="B15" s="10"/>
      <c r="C15" s="11"/>
      <c r="D15" s="12"/>
      <c r="E15" s="13"/>
      <c r="F15" s="14"/>
      <c r="G15" s="15" t="str">
        <f t="shared" si="0"/>
        <v/>
      </c>
      <c r="H15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16" spans="1:8" ht="20.25" customHeight="1">
      <c r="A16" s="23">
        <v>72</v>
      </c>
      <c r="B16" s="10"/>
      <c r="C16" s="11"/>
      <c r="D16" s="12"/>
      <c r="E16" s="13"/>
      <c r="F16" s="14"/>
      <c r="G16" s="15" t="str">
        <f t="shared" si="0"/>
        <v/>
      </c>
      <c r="H16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17" spans="1:8" ht="20.25" customHeight="1">
      <c r="A17" s="23">
        <v>73</v>
      </c>
      <c r="B17" s="10"/>
      <c r="C17" s="11"/>
      <c r="D17" s="12"/>
      <c r="E17" s="13"/>
      <c r="F17" s="14"/>
      <c r="G17" s="15" t="str">
        <f t="shared" si="0"/>
        <v/>
      </c>
      <c r="H17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18" spans="1:8" ht="20.25" customHeight="1">
      <c r="A18" s="23">
        <v>74</v>
      </c>
      <c r="B18" s="10"/>
      <c r="C18" s="11"/>
      <c r="D18" s="12"/>
      <c r="E18" s="13"/>
      <c r="F18" s="14"/>
      <c r="G18" s="15" t="str">
        <f t="shared" si="0"/>
        <v/>
      </c>
      <c r="H18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19" spans="1:8" ht="20.25" customHeight="1">
      <c r="A19" s="23">
        <v>75</v>
      </c>
      <c r="B19" s="10"/>
      <c r="C19" s="11"/>
      <c r="D19" s="12"/>
      <c r="E19" s="13"/>
      <c r="F19" s="14"/>
      <c r="G19" s="15" t="str">
        <f t="shared" si="0"/>
        <v/>
      </c>
      <c r="H19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20" spans="1:8" ht="20.25" customHeight="1">
      <c r="A20" s="23">
        <v>76</v>
      </c>
      <c r="B20" s="10"/>
      <c r="C20" s="11"/>
      <c r="D20" s="12"/>
      <c r="E20" s="13"/>
      <c r="F20" s="14"/>
      <c r="G20" s="15" t="str">
        <f t="shared" si="0"/>
        <v/>
      </c>
      <c r="H20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21" spans="1:8" ht="20.25" customHeight="1">
      <c r="A21" s="23">
        <v>77</v>
      </c>
      <c r="B21" s="10"/>
      <c r="C21" s="11"/>
      <c r="D21" s="12"/>
      <c r="E21" s="13"/>
      <c r="F21" s="14"/>
      <c r="G21" s="15" t="str">
        <f t="shared" si="0"/>
        <v/>
      </c>
      <c r="H21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22" spans="1:8" ht="20.25" customHeight="1">
      <c r="A22" s="23">
        <v>78</v>
      </c>
      <c r="B22" s="10"/>
      <c r="C22" s="11"/>
      <c r="D22" s="12"/>
      <c r="E22" s="13"/>
      <c r="F22" s="14"/>
      <c r="G22" s="15" t="str">
        <f t="shared" si="0"/>
        <v/>
      </c>
      <c r="H22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23" spans="1:8" ht="20.25" customHeight="1">
      <c r="A23" s="23">
        <v>79</v>
      </c>
      <c r="B23" s="10"/>
      <c r="C23" s="11"/>
      <c r="D23" s="12"/>
      <c r="E23" s="13"/>
      <c r="F23" s="14"/>
      <c r="G23" s="15" t="str">
        <f t="shared" si="0"/>
        <v/>
      </c>
      <c r="H23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24" spans="1:8" ht="20.25" customHeight="1">
      <c r="A24" s="23">
        <v>80</v>
      </c>
      <c r="B24" s="10"/>
      <c r="C24" s="11"/>
      <c r="D24" s="12"/>
      <c r="E24" s="13"/>
      <c r="F24" s="14"/>
      <c r="G24" s="15" t="str">
        <f t="shared" si="0"/>
        <v/>
      </c>
      <c r="H24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25" spans="1:8" ht="20.25" customHeight="1">
      <c r="A25" s="23">
        <v>81</v>
      </c>
      <c r="B25" s="10"/>
      <c r="C25" s="11"/>
      <c r="D25" s="12"/>
      <c r="E25" s="13"/>
      <c r="F25" s="14"/>
      <c r="G25" s="15" t="str">
        <f t="shared" si="0"/>
        <v/>
      </c>
      <c r="H25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26" spans="1:8" ht="20.25" customHeight="1">
      <c r="A26" s="23">
        <v>82</v>
      </c>
      <c r="B26" s="10"/>
      <c r="C26" s="11"/>
      <c r="D26" s="12"/>
      <c r="E26" s="13"/>
      <c r="F26" s="14"/>
      <c r="G26" s="15" t="str">
        <f t="shared" si="0"/>
        <v/>
      </c>
      <c r="H26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27" spans="1:8" ht="20.25" customHeight="1">
      <c r="A27" s="23">
        <v>83</v>
      </c>
      <c r="B27" s="10"/>
      <c r="C27" s="11"/>
      <c r="D27" s="12"/>
      <c r="E27" s="13"/>
      <c r="F27" s="14"/>
      <c r="G27" s="15" t="str">
        <f t="shared" si="0"/>
        <v/>
      </c>
      <c r="H27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28" spans="1:8" ht="20.25" customHeight="1">
      <c r="A28" s="23">
        <v>84</v>
      </c>
      <c r="B28" s="10"/>
      <c r="C28" s="11"/>
      <c r="D28" s="12"/>
      <c r="E28" s="13"/>
      <c r="F28" s="14"/>
      <c r="G28" s="15" t="str">
        <f t="shared" si="0"/>
        <v/>
      </c>
      <c r="H28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29" spans="1:8" ht="20.25" customHeight="1">
      <c r="A29" s="23">
        <v>85</v>
      </c>
      <c r="B29" s="17"/>
      <c r="C29" s="18"/>
      <c r="D29" s="19"/>
      <c r="E29" s="20"/>
      <c r="F29" s="21"/>
      <c r="G29" s="22" t="str">
        <f t="shared" si="0"/>
        <v/>
      </c>
      <c r="H29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30" spans="1:8" ht="20.25" customHeight="1">
      <c r="A30" s="23">
        <v>86</v>
      </c>
      <c r="B30" s="10"/>
      <c r="C30" s="11"/>
      <c r="D30" s="12"/>
      <c r="E30" s="13"/>
      <c r="F30" s="14"/>
      <c r="G30" s="15" t="str">
        <f t="shared" si="0"/>
        <v/>
      </c>
      <c r="H30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31" spans="1:8" ht="20.25" customHeight="1">
      <c r="A31" s="23">
        <v>87</v>
      </c>
      <c r="B31" s="10"/>
      <c r="C31" s="11"/>
      <c r="D31" s="12"/>
      <c r="E31" s="13"/>
      <c r="F31" s="14"/>
      <c r="G31" s="15" t="str">
        <f t="shared" si="0"/>
        <v/>
      </c>
      <c r="H31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32" spans="1:8" ht="20.25" customHeight="1">
      <c r="A32" s="23">
        <v>88</v>
      </c>
      <c r="B32" s="10"/>
      <c r="C32" s="11"/>
      <c r="D32" s="12"/>
      <c r="E32" s="13"/>
      <c r="F32" s="14"/>
      <c r="G32" s="15" t="str">
        <f t="shared" si="0"/>
        <v/>
      </c>
      <c r="H32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33" spans="1:8" ht="20.25" customHeight="1">
      <c r="A33" s="23">
        <v>89</v>
      </c>
      <c r="B33" s="10"/>
      <c r="C33" s="11"/>
      <c r="D33" s="12"/>
      <c r="E33" s="13"/>
      <c r="F33" s="14"/>
      <c r="G33" s="15" t="str">
        <f t="shared" si="0"/>
        <v/>
      </c>
      <c r="H33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34" spans="1:8" ht="20.25" customHeight="1">
      <c r="A34" s="23">
        <v>90</v>
      </c>
      <c r="B34" s="10"/>
      <c r="C34" s="11"/>
      <c r="D34" s="12"/>
      <c r="E34" s="13"/>
      <c r="F34" s="14"/>
      <c r="G34" s="15" t="str">
        <f t="shared" si="0"/>
        <v/>
      </c>
      <c r="H34" s="9" t="str">
        <f>IF(COUNTIFS(明細書3[出動年月日],明細書3[[#This Row],[出動年月日]],明細書3[使用機械
区分],明細書3[[#This Row],[使用機械
区分]])&gt;1,メッセージ[メッセージ],"")</f>
        <v/>
      </c>
    </row>
    <row r="35" spans="1:8" ht="20.25" customHeight="1">
      <c r="E35" s="66" t="s">
        <v>95</v>
      </c>
      <c r="F35" s="67"/>
      <c r="G35" s="25">
        <f>SUM(G37:G39)</f>
        <v>0</v>
      </c>
    </row>
    <row r="36" spans="1:8" s="48" customFormat="1" ht="15" customHeight="1">
      <c r="F36" s="57"/>
      <c r="G36" s="58"/>
    </row>
    <row r="37" spans="1:8" s="48" customFormat="1" ht="15" customHeight="1">
      <c r="C37" s="59"/>
      <c r="E37" s="50" t="s">
        <v>13</v>
      </c>
      <c r="F37" s="51">
        <f>MINUTE(H37)/60+HOUR(H37)+DAY(H37)*24</f>
        <v>0</v>
      </c>
      <c r="G37" s="49">
        <f>F37*VLOOKUP(E37,単価[],2,FALSE)</f>
        <v>0</v>
      </c>
      <c r="H37" s="26">
        <f>SUMIF(明細書3[使用機械
区分],E37,明細書3[出動時間])</f>
        <v>0</v>
      </c>
    </row>
    <row r="38" spans="1:8" s="48" customFormat="1" ht="15" customHeight="1">
      <c r="E38" s="52" t="s">
        <v>12</v>
      </c>
      <c r="F38" s="51">
        <f>MINUTE(H38)/60+HOUR(H38)+DAY(H38)*24</f>
        <v>0</v>
      </c>
      <c r="G38" s="49">
        <f>F38*VLOOKUP(E38,単価[],2,FALSE)</f>
        <v>0</v>
      </c>
      <c r="H38" s="26">
        <f>SUMIF(明細書3[使用機械
区分],E38,明細書3[出動時間])</f>
        <v>0</v>
      </c>
    </row>
    <row r="39" spans="1:8" s="48" customFormat="1" ht="15" customHeight="1">
      <c r="E39" s="52" t="s">
        <v>14</v>
      </c>
      <c r="F39" s="51">
        <f>MINUTE(H39)/60+HOUR(H39)+DAY(H39)*24</f>
        <v>0</v>
      </c>
      <c r="G39" s="49">
        <f>F39*VLOOKUP(E39,単価[],2,FALSE)</f>
        <v>0</v>
      </c>
      <c r="H39" s="26">
        <f>SUMIF(明細書3[使用機械
区分],E39,明細書3[出動時間])</f>
        <v>0</v>
      </c>
    </row>
    <row r="40" spans="1:8" ht="15" customHeight="1"/>
  </sheetData>
  <sheetProtection algorithmName="SHA-512" hashValue="xFfBlx43AFn+PJO93+wsl5wmgmJKGv4Hdy26mh+0H15nJh6NSmVy0ria/tZ18pWLxz98XyD5bZ3rnjUY9BtSuQ==" saltValue="HzPJdZYyoc1tfnzJtPsLQg==" spinCount="100000" sheet="1" scenarios="1" formatCells="0" formatColumns="0" formatRows="0" insertColumns="0" insertRows="0" insertHyperlinks="0" deleteColumns="0" deleteRows="0" sort="0" autoFilter="0" pivotTables="0"/>
  <mergeCells count="2">
    <mergeCell ref="F2:G2"/>
    <mergeCell ref="E35:F35"/>
  </mergeCells>
  <phoneticPr fontId="1"/>
  <conditionalFormatting sqref="A5:G34">
    <cfRule type="expression" dxfId="211" priority="4">
      <formula>($B5&lt;&gt;"")*(COUNTA($B$5:$B5)=COUNTA($B$5:$B$34))</formula>
    </cfRule>
  </conditionalFormatting>
  <conditionalFormatting sqref="H37:H39">
    <cfRule type="expression" dxfId="210" priority="3">
      <formula>(#REF!&lt;&gt;"")*(COUNTA($B$5:$B36)=COUNTA($B$5:$B$34))</formula>
    </cfRule>
  </conditionalFormatting>
  <conditionalFormatting sqref="H5:H34">
    <cfRule type="expression" dxfId="209" priority="1">
      <formula>COUNTIFS($B$5:$B$34,$B5,$C$5:$C$34,$C5)&gt;1</formula>
    </cfRule>
  </conditionalFormatting>
  <dataValidations count="4">
    <dataValidation type="list" allowBlank="1" showInputMessage="1" showErrorMessage="1" sqref="D5:D34">
      <formula1>INDIRECT($C5)</formula1>
    </dataValidation>
    <dataValidation type="time" allowBlank="1" showInputMessage="1" showErrorMessage="1" sqref="E5:E34">
      <formula1>0</formula1>
      <formula2>0.979166666666667</formula2>
    </dataValidation>
    <dataValidation type="time" allowBlank="1" showInputMessage="1" showErrorMessage="1" sqref="F5:F34">
      <formula1>0</formula1>
      <formula2>0.999305555555556</formula2>
    </dataValidation>
    <dataValidation type="list" allowBlank="1" showInputMessage="1" showErrorMessage="1" sqref="F2:G2">
      <formula1>INDIRECT($E$2)</formula1>
    </dataValidation>
  </dataValidations>
  <pageMargins left="0.70866141732283461" right="0.70866141732283461" top="0.59055118110236215" bottom="0.59055118110236215" header="0.31496062992125984" footer="0.31496062992125984"/>
  <pageSetup paperSize="9" orientation="portrait" r:id="rId1"/>
  <headerFooter>
    <oddHeader>&amp;L&amp;10様式第3号（第4条関係）</oddHead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IF(OR($F$2="贄川",$F$2="木曽平沢",$F$2="奈良井"),code!$A$2:$C$2,code!$A$2:$C$2)</xm:f>
          </x14:formula1>
          <xm:sqref>C5:C34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view="pageBreakPreview" topLeftCell="A21" zoomScaleNormal="100" zoomScaleSheetLayoutView="100" workbookViewId="0">
      <selection activeCell="E31" sqref="E31:F31"/>
    </sheetView>
  </sheetViews>
  <sheetFormatPr defaultRowHeight="18.75"/>
  <cols>
    <col min="1" max="1" width="5.5" customWidth="1"/>
    <col min="2" max="2" width="16.125" customWidth="1"/>
    <col min="3" max="3" width="9" bestFit="1" customWidth="1"/>
    <col min="4" max="4" width="16.25" customWidth="1"/>
    <col min="5" max="6" width="9.125" customWidth="1"/>
    <col min="7" max="7" width="13.875" customWidth="1"/>
    <col min="8" max="10" width="9" customWidth="1"/>
  </cols>
  <sheetData>
    <row r="1" spans="1:8" ht="5.25" customHeight="1" thickBot="1"/>
    <row r="2" spans="1:8" ht="26.25" thickBot="1">
      <c r="A2" s="5" t="s">
        <v>100</v>
      </c>
      <c r="C2" s="3"/>
      <c r="E2" s="1" t="s">
        <v>15</v>
      </c>
      <c r="F2" s="68" t="str">
        <f>明細書①!F2</f>
        <v>（区を選択してください）</v>
      </c>
      <c r="G2" s="69"/>
    </row>
    <row r="3" spans="1:8" ht="6" customHeight="1">
      <c r="A3" s="5"/>
      <c r="C3" s="3"/>
      <c r="E3" s="4"/>
      <c r="F3" s="6"/>
      <c r="G3" s="6"/>
    </row>
    <row r="4" spans="1:8" ht="36">
      <c r="A4" s="38" t="s">
        <v>0</v>
      </c>
      <c r="B4" s="39" t="s">
        <v>1</v>
      </c>
      <c r="C4" s="40" t="s">
        <v>5</v>
      </c>
      <c r="D4" s="40" t="s">
        <v>6</v>
      </c>
      <c r="E4" s="39" t="s">
        <v>3</v>
      </c>
      <c r="F4" s="39" t="s">
        <v>4</v>
      </c>
      <c r="G4" s="41" t="s">
        <v>2</v>
      </c>
      <c r="H4" s="35"/>
    </row>
    <row r="5" spans="1:8" ht="20.25" customHeight="1">
      <c r="A5" s="23">
        <v>61</v>
      </c>
      <c r="B5" s="10"/>
      <c r="C5" s="11"/>
      <c r="D5" s="12"/>
      <c r="E5" s="13"/>
      <c r="F5" s="14"/>
      <c r="G5" s="15" t="str">
        <f t="shared" ref="G5:G34" si="0">IF(OR(ISBLANK($E5),ISBLANK($F5),HOUR(F5-E5)&lt;1),"",CEILING(F5-E5,"0:30"))</f>
        <v/>
      </c>
      <c r="H5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6" spans="1:8" ht="20.25" customHeight="1">
      <c r="A6" s="23">
        <v>62</v>
      </c>
      <c r="B6" s="10"/>
      <c r="C6" s="11"/>
      <c r="D6" s="12"/>
      <c r="E6" s="13"/>
      <c r="F6" s="14"/>
      <c r="G6" s="15" t="str">
        <f t="shared" si="0"/>
        <v/>
      </c>
      <c r="H6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7" spans="1:8" ht="20.25" customHeight="1">
      <c r="A7" s="23">
        <v>63</v>
      </c>
      <c r="B7" s="10"/>
      <c r="C7" s="11"/>
      <c r="D7" s="12"/>
      <c r="E7" s="13"/>
      <c r="F7" s="14"/>
      <c r="G7" s="16" t="str">
        <f t="shared" si="0"/>
        <v/>
      </c>
      <c r="H7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8" spans="1:8" ht="20.25" customHeight="1">
      <c r="A8" s="23">
        <v>64</v>
      </c>
      <c r="B8" s="10"/>
      <c r="C8" s="11"/>
      <c r="D8" s="12"/>
      <c r="E8" s="13"/>
      <c r="F8" s="14"/>
      <c r="G8" s="15" t="str">
        <f t="shared" si="0"/>
        <v/>
      </c>
      <c r="H8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9" spans="1:8" ht="20.25" customHeight="1">
      <c r="A9" s="23">
        <v>65</v>
      </c>
      <c r="B9" s="10"/>
      <c r="C9" s="11"/>
      <c r="D9" s="12"/>
      <c r="E9" s="13"/>
      <c r="F9" s="14"/>
      <c r="G9" s="15" t="str">
        <f t="shared" si="0"/>
        <v/>
      </c>
      <c r="H9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10" spans="1:8" ht="20.25" customHeight="1">
      <c r="A10" s="23">
        <v>66</v>
      </c>
      <c r="B10" s="10"/>
      <c r="C10" s="11"/>
      <c r="D10" s="12"/>
      <c r="E10" s="13"/>
      <c r="F10" s="14"/>
      <c r="G10" s="15" t="str">
        <f>IF(OR(ISBLANK($E10),ISBLANK($F10),HOUR(F10-E10)&lt;1),"",CEILING(F10-E10,"0:30"))</f>
        <v/>
      </c>
      <c r="H10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11" spans="1:8" ht="20.25" customHeight="1">
      <c r="A11" s="23">
        <v>67</v>
      </c>
      <c r="B11" s="10"/>
      <c r="C11" s="11"/>
      <c r="D11" s="12"/>
      <c r="E11" s="13"/>
      <c r="F11" s="14"/>
      <c r="G11" s="15" t="str">
        <f>IF(OR(ISBLANK($E11),ISBLANK($F11),HOUR(F11-E11)&lt;1),"",CEILING(F11-E11,"0:30"))</f>
        <v/>
      </c>
      <c r="H11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12" spans="1:8" ht="20.25" customHeight="1">
      <c r="A12" s="23">
        <v>68</v>
      </c>
      <c r="B12" s="10"/>
      <c r="C12" s="11"/>
      <c r="D12" s="12"/>
      <c r="E12" s="13"/>
      <c r="F12" s="14"/>
      <c r="G12" s="15" t="str">
        <f t="shared" si="0"/>
        <v/>
      </c>
      <c r="H12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13" spans="1:8" ht="20.25" customHeight="1">
      <c r="A13" s="23">
        <v>69</v>
      </c>
      <c r="B13" s="10"/>
      <c r="C13" s="11"/>
      <c r="D13" s="12"/>
      <c r="E13" s="13"/>
      <c r="F13" s="14"/>
      <c r="G13" s="15" t="str">
        <f t="shared" si="0"/>
        <v/>
      </c>
      <c r="H13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14" spans="1:8" ht="20.25" customHeight="1">
      <c r="A14" s="23">
        <v>70</v>
      </c>
      <c r="B14" s="10"/>
      <c r="C14" s="11"/>
      <c r="D14" s="12"/>
      <c r="E14" s="13"/>
      <c r="F14" s="14"/>
      <c r="G14" s="15" t="str">
        <f t="shared" si="0"/>
        <v/>
      </c>
      <c r="H14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15" spans="1:8" ht="20.25" customHeight="1">
      <c r="A15" s="23">
        <v>71</v>
      </c>
      <c r="B15" s="10"/>
      <c r="C15" s="11"/>
      <c r="D15" s="12"/>
      <c r="E15" s="13"/>
      <c r="F15" s="14"/>
      <c r="G15" s="15" t="str">
        <f t="shared" si="0"/>
        <v/>
      </c>
      <c r="H15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16" spans="1:8" ht="20.25" customHeight="1">
      <c r="A16" s="23">
        <v>72</v>
      </c>
      <c r="B16" s="10"/>
      <c r="C16" s="11"/>
      <c r="D16" s="12"/>
      <c r="E16" s="13"/>
      <c r="F16" s="14"/>
      <c r="G16" s="15" t="str">
        <f t="shared" si="0"/>
        <v/>
      </c>
      <c r="H16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17" spans="1:8" ht="20.25" customHeight="1">
      <c r="A17" s="23">
        <v>73</v>
      </c>
      <c r="B17" s="10"/>
      <c r="C17" s="11"/>
      <c r="D17" s="12"/>
      <c r="E17" s="13"/>
      <c r="F17" s="14"/>
      <c r="G17" s="15" t="str">
        <f t="shared" si="0"/>
        <v/>
      </c>
      <c r="H17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18" spans="1:8" ht="20.25" customHeight="1">
      <c r="A18" s="23">
        <v>74</v>
      </c>
      <c r="B18" s="10"/>
      <c r="C18" s="11"/>
      <c r="D18" s="12"/>
      <c r="E18" s="13"/>
      <c r="F18" s="14"/>
      <c r="G18" s="15" t="str">
        <f t="shared" si="0"/>
        <v/>
      </c>
      <c r="H18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19" spans="1:8" ht="20.25" customHeight="1">
      <c r="A19" s="23">
        <v>75</v>
      </c>
      <c r="B19" s="10"/>
      <c r="C19" s="11"/>
      <c r="D19" s="12"/>
      <c r="E19" s="13"/>
      <c r="F19" s="14"/>
      <c r="G19" s="15" t="str">
        <f t="shared" si="0"/>
        <v/>
      </c>
      <c r="H19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20" spans="1:8" ht="20.25" customHeight="1">
      <c r="A20" s="23">
        <v>76</v>
      </c>
      <c r="B20" s="10"/>
      <c r="C20" s="11"/>
      <c r="D20" s="12"/>
      <c r="E20" s="13"/>
      <c r="F20" s="14"/>
      <c r="G20" s="15" t="str">
        <f t="shared" si="0"/>
        <v/>
      </c>
      <c r="H20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21" spans="1:8" ht="20.25" customHeight="1">
      <c r="A21" s="23">
        <v>77</v>
      </c>
      <c r="B21" s="10"/>
      <c r="C21" s="11"/>
      <c r="D21" s="12"/>
      <c r="E21" s="13"/>
      <c r="F21" s="14"/>
      <c r="G21" s="15" t="str">
        <f t="shared" si="0"/>
        <v/>
      </c>
      <c r="H21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22" spans="1:8" ht="20.25" customHeight="1">
      <c r="A22" s="23">
        <v>78</v>
      </c>
      <c r="B22" s="10"/>
      <c r="C22" s="11"/>
      <c r="D22" s="12"/>
      <c r="E22" s="13"/>
      <c r="F22" s="14"/>
      <c r="G22" s="15" t="str">
        <f t="shared" si="0"/>
        <v/>
      </c>
      <c r="H22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23" spans="1:8" ht="20.25" customHeight="1">
      <c r="A23" s="23">
        <v>79</v>
      </c>
      <c r="B23" s="10"/>
      <c r="C23" s="11"/>
      <c r="D23" s="12"/>
      <c r="E23" s="13"/>
      <c r="F23" s="14"/>
      <c r="G23" s="15" t="str">
        <f t="shared" si="0"/>
        <v/>
      </c>
      <c r="H23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24" spans="1:8" ht="20.25" customHeight="1">
      <c r="A24" s="23">
        <v>80</v>
      </c>
      <c r="B24" s="10"/>
      <c r="C24" s="11"/>
      <c r="D24" s="12"/>
      <c r="E24" s="13"/>
      <c r="F24" s="14"/>
      <c r="G24" s="15" t="str">
        <f t="shared" si="0"/>
        <v/>
      </c>
      <c r="H24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25" spans="1:8" ht="20.25" customHeight="1">
      <c r="A25" s="23">
        <v>81</v>
      </c>
      <c r="B25" s="10"/>
      <c r="C25" s="11"/>
      <c r="D25" s="12"/>
      <c r="E25" s="13"/>
      <c r="F25" s="14"/>
      <c r="G25" s="15" t="str">
        <f t="shared" si="0"/>
        <v/>
      </c>
      <c r="H25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26" spans="1:8" ht="20.25" customHeight="1">
      <c r="A26" s="23">
        <v>82</v>
      </c>
      <c r="B26" s="10"/>
      <c r="C26" s="11"/>
      <c r="D26" s="12"/>
      <c r="E26" s="13"/>
      <c r="F26" s="14"/>
      <c r="G26" s="15" t="str">
        <f t="shared" si="0"/>
        <v/>
      </c>
      <c r="H26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27" spans="1:8" ht="20.25" customHeight="1">
      <c r="A27" s="23">
        <v>83</v>
      </c>
      <c r="B27" s="10"/>
      <c r="C27" s="11"/>
      <c r="D27" s="12"/>
      <c r="E27" s="13"/>
      <c r="F27" s="14"/>
      <c r="G27" s="15" t="str">
        <f t="shared" si="0"/>
        <v/>
      </c>
      <c r="H27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28" spans="1:8" ht="20.25" customHeight="1">
      <c r="A28" s="23">
        <v>84</v>
      </c>
      <c r="B28" s="10"/>
      <c r="C28" s="11"/>
      <c r="D28" s="12"/>
      <c r="E28" s="13"/>
      <c r="F28" s="14"/>
      <c r="G28" s="15" t="str">
        <f t="shared" si="0"/>
        <v/>
      </c>
      <c r="H28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29" spans="1:8" ht="20.25" customHeight="1">
      <c r="A29" s="23">
        <v>85</v>
      </c>
      <c r="B29" s="17"/>
      <c r="C29" s="18"/>
      <c r="D29" s="19"/>
      <c r="E29" s="20"/>
      <c r="F29" s="21"/>
      <c r="G29" s="22" t="str">
        <f t="shared" si="0"/>
        <v/>
      </c>
      <c r="H29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30" spans="1:8" ht="20.25" customHeight="1">
      <c r="A30" s="23">
        <v>86</v>
      </c>
      <c r="B30" s="10"/>
      <c r="C30" s="11"/>
      <c r="D30" s="12"/>
      <c r="E30" s="13"/>
      <c r="F30" s="14"/>
      <c r="G30" s="15" t="str">
        <f t="shared" si="0"/>
        <v/>
      </c>
      <c r="H30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31" spans="1:8" ht="20.25" customHeight="1">
      <c r="A31" s="23">
        <v>87</v>
      </c>
      <c r="B31" s="10"/>
      <c r="C31" s="11"/>
      <c r="D31" s="12"/>
      <c r="E31" s="13"/>
      <c r="F31" s="14"/>
      <c r="G31" s="15" t="str">
        <f t="shared" si="0"/>
        <v/>
      </c>
      <c r="H31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32" spans="1:8" ht="20.25" customHeight="1">
      <c r="A32" s="23">
        <v>88</v>
      </c>
      <c r="B32" s="10"/>
      <c r="C32" s="11"/>
      <c r="D32" s="12"/>
      <c r="E32" s="13"/>
      <c r="F32" s="14"/>
      <c r="G32" s="15" t="str">
        <f t="shared" si="0"/>
        <v/>
      </c>
      <c r="H32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33" spans="1:8" ht="20.25" customHeight="1">
      <c r="A33" s="23">
        <v>89</v>
      </c>
      <c r="B33" s="10"/>
      <c r="C33" s="11"/>
      <c r="D33" s="12"/>
      <c r="E33" s="13"/>
      <c r="F33" s="14"/>
      <c r="G33" s="15" t="str">
        <f t="shared" si="0"/>
        <v/>
      </c>
      <c r="H33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34" spans="1:8" ht="20.25" customHeight="1">
      <c r="A34" s="23">
        <v>90</v>
      </c>
      <c r="B34" s="10"/>
      <c r="C34" s="11"/>
      <c r="D34" s="12"/>
      <c r="E34" s="13"/>
      <c r="F34" s="14"/>
      <c r="G34" s="15" t="str">
        <f t="shared" si="0"/>
        <v/>
      </c>
      <c r="H34" s="9" t="str">
        <f>IF(COUNTIFS(明細書329[出動年月日],明細書329[[#This Row],[出動年月日]],明細書329[使用機械
区分],明細書329[[#This Row],[使用機械
区分]])&gt;1,メッセージ[メッセージ],"")</f>
        <v/>
      </c>
    </row>
    <row r="35" spans="1:8" ht="20.25" customHeight="1">
      <c r="E35" s="66" t="s">
        <v>95</v>
      </c>
      <c r="F35" s="67"/>
      <c r="G35" s="25">
        <f>SUM(G37:G39)</f>
        <v>0</v>
      </c>
    </row>
    <row r="36" spans="1:8" s="48" customFormat="1" ht="15" customHeight="1">
      <c r="F36" s="57"/>
      <c r="G36" s="58"/>
    </row>
    <row r="37" spans="1:8" s="48" customFormat="1" ht="15" customHeight="1">
      <c r="C37" s="59"/>
      <c r="E37" s="50" t="s">
        <v>13</v>
      </c>
      <c r="F37" s="51">
        <f>MINUTE(H37)/60+HOUR(H37)+DAY(H37)*24</f>
        <v>0</v>
      </c>
      <c r="G37" s="49">
        <f>F37*VLOOKUP(E37,単価[],2,FALSE)</f>
        <v>0</v>
      </c>
      <c r="H37" s="26">
        <f>SUMIF(明細書329[使用機械
区分],E37,明細書329[出動時間])</f>
        <v>0</v>
      </c>
    </row>
    <row r="38" spans="1:8" s="48" customFormat="1" ht="15" customHeight="1">
      <c r="E38" s="52" t="s">
        <v>12</v>
      </c>
      <c r="F38" s="51">
        <f>MINUTE(H38)/60+HOUR(H38)+DAY(H38)*24</f>
        <v>0</v>
      </c>
      <c r="G38" s="49">
        <f>F38*VLOOKUP(E38,単価[],2,FALSE)</f>
        <v>0</v>
      </c>
      <c r="H38" s="26">
        <f>SUMIF(明細書329[使用機械
区分],E38,明細書329[出動時間])</f>
        <v>0</v>
      </c>
    </row>
    <row r="39" spans="1:8" s="48" customFormat="1" ht="15" customHeight="1">
      <c r="E39" s="52" t="s">
        <v>14</v>
      </c>
      <c r="F39" s="51">
        <f>MINUTE(H39)/60+HOUR(H39)+DAY(H39)*24</f>
        <v>0</v>
      </c>
      <c r="G39" s="49">
        <f>F39*VLOOKUP(E39,単価[],2,FALSE)</f>
        <v>0</v>
      </c>
      <c r="H39" s="26">
        <f>SUMIF(明細書329[使用機械
区分],E39,明細書329[出動時間])</f>
        <v>0</v>
      </c>
    </row>
    <row r="40" spans="1:8" ht="15" customHeight="1"/>
  </sheetData>
  <sheetProtection algorithmName="SHA-512" hashValue="xFfBlx43AFn+PJO93+wsl5wmgmJKGv4Hdy26mh+0H15nJh6NSmVy0ria/tZ18pWLxz98XyD5bZ3rnjUY9BtSuQ==" saltValue="HzPJdZYyoc1tfnzJtPsLQg==" spinCount="100000" sheet="1" scenarios="1" formatCells="0" formatColumns="0" formatRows="0" insertColumns="0" insertRows="0" insertHyperlinks="0" deleteColumns="0" deleteRows="0" sort="0" autoFilter="0" pivotTables="0"/>
  <mergeCells count="2">
    <mergeCell ref="F2:G2"/>
    <mergeCell ref="E35:F35"/>
  </mergeCells>
  <phoneticPr fontId="1"/>
  <conditionalFormatting sqref="A5:G34">
    <cfRule type="expression" dxfId="137" priority="3">
      <formula>($B5&lt;&gt;"")*(COUNTA($B$5:$B5)=COUNTA($B$5:$B$34))</formula>
    </cfRule>
  </conditionalFormatting>
  <conditionalFormatting sqref="H37:H39">
    <cfRule type="expression" dxfId="136" priority="2">
      <formula>(#REF!&lt;&gt;"")*(COUNTA($B$5:$B36)=COUNTA($B$5:$B$34))</formula>
    </cfRule>
  </conditionalFormatting>
  <conditionalFormatting sqref="H5:H34">
    <cfRule type="expression" dxfId="135" priority="1">
      <formula>COUNTIFS($B$5:$B$34,$B5,$C$5:$C$34,$C5)&gt;1</formula>
    </cfRule>
  </conditionalFormatting>
  <dataValidations count="4">
    <dataValidation type="list" allowBlank="1" showInputMessage="1" showErrorMessage="1" sqref="D5:D34">
      <formula1>INDIRECT($C5)</formula1>
    </dataValidation>
    <dataValidation type="time" allowBlank="1" showInputMessage="1" showErrorMessage="1" sqref="E5:E34">
      <formula1>0</formula1>
      <formula2>0.979166666666667</formula2>
    </dataValidation>
    <dataValidation type="time" allowBlank="1" showInputMessage="1" showErrorMessage="1" sqref="F5:F34">
      <formula1>0</formula1>
      <formula2>0.999305555555556</formula2>
    </dataValidation>
    <dataValidation type="list" allowBlank="1" showInputMessage="1" showErrorMessage="1" sqref="F2:G2">
      <formula1>INDIRECT($E$2)</formula1>
    </dataValidation>
  </dataValidations>
  <pageMargins left="0.70866141732283461" right="0.70866141732283461" top="0.59055118110236215" bottom="0.59055118110236215" header="0.31496062992125984" footer="0.31496062992125984"/>
  <pageSetup paperSize="9" orientation="portrait" r:id="rId1"/>
  <headerFooter>
    <oddHeader>&amp;L&amp;10様式第3号（第4条関係）</oddHead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IF(OR($F$2="贄川",$F$2="木曽平沢",$F$2="奈良井"),code!$A$2:$C$2,code!$A$2:$C$2)</xm:f>
          </x14:formula1>
          <xm:sqref>C5:C34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view="pageBreakPreview" topLeftCell="A21" zoomScaleNormal="100" zoomScaleSheetLayoutView="100" workbookViewId="0">
      <selection activeCell="E31" sqref="E31:F31"/>
    </sheetView>
  </sheetViews>
  <sheetFormatPr defaultRowHeight="18.75"/>
  <cols>
    <col min="1" max="1" width="5.5" customWidth="1"/>
    <col min="2" max="2" width="16.125" customWidth="1"/>
    <col min="3" max="3" width="9" bestFit="1" customWidth="1"/>
    <col min="4" max="4" width="16.25" customWidth="1"/>
    <col min="5" max="6" width="9.125" customWidth="1"/>
    <col min="7" max="7" width="13.875" customWidth="1"/>
    <col min="8" max="10" width="9" customWidth="1"/>
  </cols>
  <sheetData>
    <row r="1" spans="1:8" ht="5.25" customHeight="1" thickBot="1"/>
    <row r="2" spans="1:8" ht="26.25" thickBot="1">
      <c r="A2" s="5" t="s">
        <v>100</v>
      </c>
      <c r="C2" s="3"/>
      <c r="E2" s="1" t="s">
        <v>15</v>
      </c>
      <c r="F2" s="68" t="str">
        <f>明細書①!F2</f>
        <v>（区を選択してください）</v>
      </c>
      <c r="G2" s="69"/>
    </row>
    <row r="3" spans="1:8" ht="6" customHeight="1">
      <c r="A3" s="5"/>
      <c r="C3" s="3"/>
      <c r="E3" s="4"/>
      <c r="F3" s="6"/>
      <c r="G3" s="6"/>
    </row>
    <row r="4" spans="1:8" ht="36">
      <c r="A4" s="38" t="s">
        <v>0</v>
      </c>
      <c r="B4" s="39" t="s">
        <v>1</v>
      </c>
      <c r="C4" s="40" t="s">
        <v>5</v>
      </c>
      <c r="D4" s="40" t="s">
        <v>6</v>
      </c>
      <c r="E4" s="39" t="s">
        <v>3</v>
      </c>
      <c r="F4" s="39" t="s">
        <v>4</v>
      </c>
      <c r="G4" s="41" t="s">
        <v>2</v>
      </c>
      <c r="H4" s="35"/>
    </row>
    <row r="5" spans="1:8" ht="20.25" customHeight="1">
      <c r="A5" s="23">
        <v>61</v>
      </c>
      <c r="B5" s="10"/>
      <c r="C5" s="11"/>
      <c r="D5" s="12"/>
      <c r="E5" s="13"/>
      <c r="F5" s="14"/>
      <c r="G5" s="15" t="str">
        <f t="shared" ref="G5:G34" si="0">IF(OR(ISBLANK($E5),ISBLANK($F5),HOUR(F5-E5)&lt;1),"",CEILING(F5-E5,"0:30"))</f>
        <v/>
      </c>
      <c r="H5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6" spans="1:8" ht="20.25" customHeight="1">
      <c r="A6" s="23">
        <v>62</v>
      </c>
      <c r="B6" s="10"/>
      <c r="C6" s="11"/>
      <c r="D6" s="12"/>
      <c r="E6" s="13"/>
      <c r="F6" s="14"/>
      <c r="G6" s="15" t="str">
        <f t="shared" si="0"/>
        <v/>
      </c>
      <c r="H6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7" spans="1:8" ht="20.25" customHeight="1">
      <c r="A7" s="23">
        <v>63</v>
      </c>
      <c r="B7" s="10"/>
      <c r="C7" s="11"/>
      <c r="D7" s="12"/>
      <c r="E7" s="13"/>
      <c r="F7" s="14"/>
      <c r="G7" s="16" t="str">
        <f t="shared" si="0"/>
        <v/>
      </c>
      <c r="H7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8" spans="1:8" ht="20.25" customHeight="1">
      <c r="A8" s="23">
        <v>64</v>
      </c>
      <c r="B8" s="10"/>
      <c r="C8" s="11"/>
      <c r="D8" s="12"/>
      <c r="E8" s="13"/>
      <c r="F8" s="14"/>
      <c r="G8" s="15" t="str">
        <f t="shared" si="0"/>
        <v/>
      </c>
      <c r="H8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9" spans="1:8" ht="20.25" customHeight="1">
      <c r="A9" s="23">
        <v>65</v>
      </c>
      <c r="B9" s="10"/>
      <c r="C9" s="11"/>
      <c r="D9" s="12"/>
      <c r="E9" s="13"/>
      <c r="F9" s="14"/>
      <c r="G9" s="15" t="str">
        <f t="shared" si="0"/>
        <v/>
      </c>
      <c r="H9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10" spans="1:8" ht="20.25" customHeight="1">
      <c r="A10" s="23">
        <v>66</v>
      </c>
      <c r="B10" s="10"/>
      <c r="C10" s="11"/>
      <c r="D10" s="12"/>
      <c r="E10" s="13"/>
      <c r="F10" s="14"/>
      <c r="G10" s="15" t="str">
        <f>IF(OR(ISBLANK($E10),ISBLANK($F10),HOUR(F10-E10)&lt;1),"",CEILING(F10-E10,"0:30"))</f>
        <v/>
      </c>
      <c r="H10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11" spans="1:8" ht="20.25" customHeight="1">
      <c r="A11" s="23">
        <v>67</v>
      </c>
      <c r="B11" s="10"/>
      <c r="C11" s="11"/>
      <c r="D11" s="12"/>
      <c r="E11" s="13"/>
      <c r="F11" s="14"/>
      <c r="G11" s="15" t="str">
        <f>IF(OR(ISBLANK($E11),ISBLANK($F11),HOUR(F11-E11)&lt;1),"",CEILING(F11-E11,"0:30"))</f>
        <v/>
      </c>
      <c r="H11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12" spans="1:8" ht="20.25" customHeight="1">
      <c r="A12" s="23">
        <v>68</v>
      </c>
      <c r="B12" s="10"/>
      <c r="C12" s="11"/>
      <c r="D12" s="12"/>
      <c r="E12" s="13"/>
      <c r="F12" s="14"/>
      <c r="G12" s="15" t="str">
        <f t="shared" si="0"/>
        <v/>
      </c>
      <c r="H12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13" spans="1:8" ht="20.25" customHeight="1">
      <c r="A13" s="23">
        <v>69</v>
      </c>
      <c r="B13" s="10"/>
      <c r="C13" s="11"/>
      <c r="D13" s="12"/>
      <c r="E13" s="13"/>
      <c r="F13" s="14"/>
      <c r="G13" s="15" t="str">
        <f t="shared" si="0"/>
        <v/>
      </c>
      <c r="H13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14" spans="1:8" ht="20.25" customHeight="1">
      <c r="A14" s="23">
        <v>70</v>
      </c>
      <c r="B14" s="10"/>
      <c r="C14" s="11"/>
      <c r="D14" s="12"/>
      <c r="E14" s="13"/>
      <c r="F14" s="14"/>
      <c r="G14" s="15" t="str">
        <f t="shared" si="0"/>
        <v/>
      </c>
      <c r="H14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15" spans="1:8" ht="20.25" customHeight="1">
      <c r="A15" s="23">
        <v>71</v>
      </c>
      <c r="B15" s="10"/>
      <c r="C15" s="11"/>
      <c r="D15" s="12"/>
      <c r="E15" s="13"/>
      <c r="F15" s="14"/>
      <c r="G15" s="15" t="str">
        <f t="shared" si="0"/>
        <v/>
      </c>
      <c r="H15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16" spans="1:8" ht="20.25" customHeight="1">
      <c r="A16" s="23">
        <v>72</v>
      </c>
      <c r="B16" s="10"/>
      <c r="C16" s="11"/>
      <c r="D16" s="12"/>
      <c r="E16" s="13"/>
      <c r="F16" s="14"/>
      <c r="G16" s="15" t="str">
        <f t="shared" si="0"/>
        <v/>
      </c>
      <c r="H16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17" spans="1:8" ht="20.25" customHeight="1">
      <c r="A17" s="23">
        <v>73</v>
      </c>
      <c r="B17" s="10"/>
      <c r="C17" s="11"/>
      <c r="D17" s="12"/>
      <c r="E17" s="13"/>
      <c r="F17" s="14"/>
      <c r="G17" s="15" t="str">
        <f t="shared" si="0"/>
        <v/>
      </c>
      <c r="H17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18" spans="1:8" ht="20.25" customHeight="1">
      <c r="A18" s="23">
        <v>74</v>
      </c>
      <c r="B18" s="10"/>
      <c r="C18" s="11"/>
      <c r="D18" s="12"/>
      <c r="E18" s="13"/>
      <c r="F18" s="14"/>
      <c r="G18" s="15" t="str">
        <f t="shared" si="0"/>
        <v/>
      </c>
      <c r="H18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19" spans="1:8" ht="20.25" customHeight="1">
      <c r="A19" s="23">
        <v>75</v>
      </c>
      <c r="B19" s="10"/>
      <c r="C19" s="11"/>
      <c r="D19" s="12"/>
      <c r="E19" s="13"/>
      <c r="F19" s="14"/>
      <c r="G19" s="15" t="str">
        <f t="shared" si="0"/>
        <v/>
      </c>
      <c r="H19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20" spans="1:8" ht="20.25" customHeight="1">
      <c r="A20" s="23">
        <v>76</v>
      </c>
      <c r="B20" s="10"/>
      <c r="C20" s="11"/>
      <c r="D20" s="12"/>
      <c r="E20" s="13"/>
      <c r="F20" s="14"/>
      <c r="G20" s="15" t="str">
        <f t="shared" si="0"/>
        <v/>
      </c>
      <c r="H20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21" spans="1:8" ht="20.25" customHeight="1">
      <c r="A21" s="23">
        <v>77</v>
      </c>
      <c r="B21" s="10"/>
      <c r="C21" s="11"/>
      <c r="D21" s="12"/>
      <c r="E21" s="13"/>
      <c r="F21" s="14"/>
      <c r="G21" s="15" t="str">
        <f t="shared" si="0"/>
        <v/>
      </c>
      <c r="H21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22" spans="1:8" ht="20.25" customHeight="1">
      <c r="A22" s="23">
        <v>78</v>
      </c>
      <c r="B22" s="10"/>
      <c r="C22" s="11"/>
      <c r="D22" s="12"/>
      <c r="E22" s="13"/>
      <c r="F22" s="14"/>
      <c r="G22" s="15" t="str">
        <f t="shared" si="0"/>
        <v/>
      </c>
      <c r="H22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23" spans="1:8" ht="20.25" customHeight="1">
      <c r="A23" s="23">
        <v>79</v>
      </c>
      <c r="B23" s="10"/>
      <c r="C23" s="11"/>
      <c r="D23" s="12"/>
      <c r="E23" s="13"/>
      <c r="F23" s="14"/>
      <c r="G23" s="15" t="str">
        <f t="shared" si="0"/>
        <v/>
      </c>
      <c r="H23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24" spans="1:8" ht="20.25" customHeight="1">
      <c r="A24" s="23">
        <v>80</v>
      </c>
      <c r="B24" s="10"/>
      <c r="C24" s="11"/>
      <c r="D24" s="12"/>
      <c r="E24" s="13"/>
      <c r="F24" s="14"/>
      <c r="G24" s="15" t="str">
        <f t="shared" si="0"/>
        <v/>
      </c>
      <c r="H24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25" spans="1:8" ht="20.25" customHeight="1">
      <c r="A25" s="23">
        <v>81</v>
      </c>
      <c r="B25" s="10"/>
      <c r="C25" s="11"/>
      <c r="D25" s="12"/>
      <c r="E25" s="13"/>
      <c r="F25" s="14"/>
      <c r="G25" s="15" t="str">
        <f t="shared" si="0"/>
        <v/>
      </c>
      <c r="H25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26" spans="1:8" ht="20.25" customHeight="1">
      <c r="A26" s="23">
        <v>82</v>
      </c>
      <c r="B26" s="10"/>
      <c r="C26" s="11"/>
      <c r="D26" s="12"/>
      <c r="E26" s="13"/>
      <c r="F26" s="14"/>
      <c r="G26" s="15" t="str">
        <f t="shared" si="0"/>
        <v/>
      </c>
      <c r="H26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27" spans="1:8" ht="20.25" customHeight="1">
      <c r="A27" s="23">
        <v>83</v>
      </c>
      <c r="B27" s="10"/>
      <c r="C27" s="11"/>
      <c r="D27" s="12"/>
      <c r="E27" s="13"/>
      <c r="F27" s="14"/>
      <c r="G27" s="15" t="str">
        <f t="shared" si="0"/>
        <v/>
      </c>
      <c r="H27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28" spans="1:8" ht="20.25" customHeight="1">
      <c r="A28" s="23">
        <v>84</v>
      </c>
      <c r="B28" s="10"/>
      <c r="C28" s="11"/>
      <c r="D28" s="12"/>
      <c r="E28" s="13"/>
      <c r="F28" s="14"/>
      <c r="G28" s="15" t="str">
        <f t="shared" si="0"/>
        <v/>
      </c>
      <c r="H28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29" spans="1:8" ht="20.25" customHeight="1">
      <c r="A29" s="23">
        <v>85</v>
      </c>
      <c r="B29" s="17"/>
      <c r="C29" s="18"/>
      <c r="D29" s="19"/>
      <c r="E29" s="20"/>
      <c r="F29" s="21"/>
      <c r="G29" s="22" t="str">
        <f t="shared" si="0"/>
        <v/>
      </c>
      <c r="H29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30" spans="1:8" ht="20.25" customHeight="1">
      <c r="A30" s="23">
        <v>86</v>
      </c>
      <c r="B30" s="10"/>
      <c r="C30" s="11"/>
      <c r="D30" s="12"/>
      <c r="E30" s="13"/>
      <c r="F30" s="14"/>
      <c r="G30" s="15" t="str">
        <f t="shared" si="0"/>
        <v/>
      </c>
      <c r="H30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31" spans="1:8" ht="20.25" customHeight="1">
      <c r="A31" s="23">
        <v>87</v>
      </c>
      <c r="B31" s="10"/>
      <c r="C31" s="11"/>
      <c r="D31" s="12"/>
      <c r="E31" s="13"/>
      <c r="F31" s="14"/>
      <c r="G31" s="15" t="str">
        <f t="shared" si="0"/>
        <v/>
      </c>
      <c r="H31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32" spans="1:8" ht="20.25" customHeight="1">
      <c r="A32" s="23">
        <v>88</v>
      </c>
      <c r="B32" s="10"/>
      <c r="C32" s="11"/>
      <c r="D32" s="12"/>
      <c r="E32" s="13"/>
      <c r="F32" s="14"/>
      <c r="G32" s="15" t="str">
        <f t="shared" si="0"/>
        <v/>
      </c>
      <c r="H32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33" spans="1:8" ht="20.25" customHeight="1">
      <c r="A33" s="23">
        <v>89</v>
      </c>
      <c r="B33" s="10"/>
      <c r="C33" s="11"/>
      <c r="D33" s="12"/>
      <c r="E33" s="13"/>
      <c r="F33" s="14"/>
      <c r="G33" s="15" t="str">
        <f t="shared" si="0"/>
        <v/>
      </c>
      <c r="H33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34" spans="1:8" ht="20.25" customHeight="1">
      <c r="A34" s="23">
        <v>90</v>
      </c>
      <c r="B34" s="10"/>
      <c r="C34" s="11"/>
      <c r="D34" s="12"/>
      <c r="E34" s="13"/>
      <c r="F34" s="14"/>
      <c r="G34" s="15" t="str">
        <f t="shared" si="0"/>
        <v/>
      </c>
      <c r="H34" s="9" t="str">
        <f>IF(COUNTIFS(明細書3213[出動年月日],明細書3213[[#This Row],[出動年月日]],明細書3213[使用機械
区分],明細書3213[[#This Row],[使用機械
区分]])&gt;1,メッセージ[メッセージ],"")</f>
        <v/>
      </c>
    </row>
    <row r="35" spans="1:8" ht="20.25" customHeight="1">
      <c r="E35" s="66" t="s">
        <v>95</v>
      </c>
      <c r="F35" s="67"/>
      <c r="G35" s="25">
        <f>SUM(G37:G39)</f>
        <v>0</v>
      </c>
    </row>
    <row r="36" spans="1:8" s="48" customFormat="1" ht="15" customHeight="1">
      <c r="F36" s="57"/>
      <c r="G36" s="58"/>
    </row>
    <row r="37" spans="1:8" s="48" customFormat="1" ht="15" customHeight="1">
      <c r="C37" s="59"/>
      <c r="E37" s="50" t="s">
        <v>13</v>
      </c>
      <c r="F37" s="51">
        <f>MINUTE(H37)/60+HOUR(H37)+DAY(H37)*24</f>
        <v>0</v>
      </c>
      <c r="G37" s="49">
        <f>F37*VLOOKUP(E37,単価[],2,FALSE)</f>
        <v>0</v>
      </c>
      <c r="H37" s="26">
        <f>SUMIF(明細書3213[使用機械
区分],E37,明細書3213[出動時間])</f>
        <v>0</v>
      </c>
    </row>
    <row r="38" spans="1:8" s="48" customFormat="1" ht="15" customHeight="1">
      <c r="E38" s="52" t="s">
        <v>12</v>
      </c>
      <c r="F38" s="51">
        <f>MINUTE(H38)/60+HOUR(H38)+DAY(H38)*24</f>
        <v>0</v>
      </c>
      <c r="G38" s="49">
        <f>F38*VLOOKUP(E38,単価[],2,FALSE)</f>
        <v>0</v>
      </c>
      <c r="H38" s="26">
        <f>SUMIF(明細書3213[使用機械
区分],E38,明細書3213[出動時間])</f>
        <v>0</v>
      </c>
    </row>
    <row r="39" spans="1:8" s="48" customFormat="1" ht="15" customHeight="1">
      <c r="E39" s="52" t="s">
        <v>14</v>
      </c>
      <c r="F39" s="51">
        <f>MINUTE(H39)/60+HOUR(H39)+DAY(H39)*24</f>
        <v>0</v>
      </c>
      <c r="G39" s="49">
        <f>F39*VLOOKUP(E39,単価[],2,FALSE)</f>
        <v>0</v>
      </c>
      <c r="H39" s="26">
        <f>SUMIF(明細書3213[使用機械
区分],E39,明細書3213[出動時間])</f>
        <v>0</v>
      </c>
    </row>
    <row r="40" spans="1:8" ht="15" customHeight="1"/>
  </sheetData>
  <sheetProtection algorithmName="SHA-512" hashValue="xFfBlx43AFn+PJO93+wsl5wmgmJKGv4Hdy26mh+0H15nJh6NSmVy0ria/tZ18pWLxz98XyD5bZ3rnjUY9BtSuQ==" saltValue="HzPJdZYyoc1tfnzJtPsLQg==" spinCount="100000" sheet="1" scenarios="1" formatCells="0" formatColumns="0" formatRows="0" insertColumns="0" insertRows="0" insertHyperlinks="0" deleteColumns="0" deleteRows="0" sort="0" autoFilter="0" pivotTables="0"/>
  <mergeCells count="2">
    <mergeCell ref="F2:G2"/>
    <mergeCell ref="E35:F35"/>
  </mergeCells>
  <phoneticPr fontId="1"/>
  <conditionalFormatting sqref="A5:G34">
    <cfRule type="expression" dxfId="114" priority="3">
      <formula>($B5&lt;&gt;"")*(COUNTA($B$5:$B5)=COUNTA($B$5:$B$34))</formula>
    </cfRule>
  </conditionalFormatting>
  <conditionalFormatting sqref="H37:H39">
    <cfRule type="expression" dxfId="113" priority="2">
      <formula>(#REF!&lt;&gt;"")*(COUNTA($B$5:$B36)=COUNTA($B$5:$B$34))</formula>
    </cfRule>
  </conditionalFormatting>
  <conditionalFormatting sqref="H5:H34">
    <cfRule type="expression" dxfId="112" priority="1">
      <formula>COUNTIFS($B$5:$B$34,$B5,$C$5:$C$34,$C5)&gt;1</formula>
    </cfRule>
  </conditionalFormatting>
  <dataValidations count="4">
    <dataValidation type="list" allowBlank="1" showInputMessage="1" showErrorMessage="1" sqref="D5:D34">
      <formula1>INDIRECT($C5)</formula1>
    </dataValidation>
    <dataValidation type="time" allowBlank="1" showInputMessage="1" showErrorMessage="1" sqref="E5:E34">
      <formula1>0</formula1>
      <formula2>0.979166666666667</formula2>
    </dataValidation>
    <dataValidation type="time" allowBlank="1" showInputMessage="1" showErrorMessage="1" sqref="F5:F34">
      <formula1>0</formula1>
      <formula2>0.999305555555556</formula2>
    </dataValidation>
    <dataValidation type="list" allowBlank="1" showInputMessage="1" showErrorMessage="1" sqref="F2:G2">
      <formula1>INDIRECT($E$2)</formula1>
    </dataValidation>
  </dataValidations>
  <pageMargins left="0.70866141732283461" right="0.70866141732283461" top="0.59055118110236215" bottom="0.59055118110236215" header="0.31496062992125984" footer="0.31496062992125984"/>
  <pageSetup paperSize="9" orientation="portrait" r:id="rId1"/>
  <headerFooter>
    <oddHeader>&amp;L&amp;10様式第3号（第4条関係）</oddHead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IF(OR($F$2="贄川",$F$2="木曽平沢",$F$2="奈良井"),code!$A$2:$C$2,code!$A$2:$C$2)</xm:f>
          </x14:formula1>
          <xm:sqref>C5:C34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view="pageBreakPreview" topLeftCell="A21" zoomScaleNormal="100" zoomScaleSheetLayoutView="100" workbookViewId="0">
      <selection activeCell="E31" sqref="E31:F31"/>
    </sheetView>
  </sheetViews>
  <sheetFormatPr defaultRowHeight="18.75"/>
  <cols>
    <col min="1" max="1" width="5.5" customWidth="1"/>
    <col min="2" max="2" width="16.125" customWidth="1"/>
    <col min="3" max="3" width="9" bestFit="1" customWidth="1"/>
    <col min="4" max="4" width="16.25" customWidth="1"/>
    <col min="5" max="6" width="9.125" customWidth="1"/>
    <col min="7" max="7" width="13.875" customWidth="1"/>
    <col min="8" max="10" width="9" customWidth="1"/>
  </cols>
  <sheetData>
    <row r="1" spans="1:8" ht="5.25" customHeight="1" thickBot="1"/>
    <row r="2" spans="1:8" ht="26.25" thickBot="1">
      <c r="A2" s="5" t="s">
        <v>100</v>
      </c>
      <c r="C2" s="3"/>
      <c r="E2" s="1" t="s">
        <v>15</v>
      </c>
      <c r="F2" s="68" t="str">
        <f>明細書①!F2</f>
        <v>（区を選択してください）</v>
      </c>
      <c r="G2" s="69"/>
    </row>
    <row r="3" spans="1:8" ht="6" customHeight="1">
      <c r="A3" s="5"/>
      <c r="C3" s="3"/>
      <c r="E3" s="4"/>
      <c r="F3" s="6"/>
      <c r="G3" s="6"/>
    </row>
    <row r="4" spans="1:8" ht="36">
      <c r="A4" s="38" t="s">
        <v>0</v>
      </c>
      <c r="B4" s="39" t="s">
        <v>1</v>
      </c>
      <c r="C4" s="40" t="s">
        <v>5</v>
      </c>
      <c r="D4" s="40" t="s">
        <v>6</v>
      </c>
      <c r="E4" s="39" t="s">
        <v>3</v>
      </c>
      <c r="F4" s="39" t="s">
        <v>4</v>
      </c>
      <c r="G4" s="41" t="s">
        <v>2</v>
      </c>
      <c r="H4" s="35"/>
    </row>
    <row r="5" spans="1:8" ht="20.25" customHeight="1">
      <c r="A5" s="23">
        <v>61</v>
      </c>
      <c r="B5" s="10"/>
      <c r="C5" s="11"/>
      <c r="D5" s="12"/>
      <c r="E5" s="13"/>
      <c r="F5" s="14"/>
      <c r="G5" s="15" t="str">
        <f t="shared" ref="G5:G34" si="0">IF(OR(ISBLANK($E5),ISBLANK($F5),HOUR(F5-E5)&lt;1),"",CEILING(F5-E5,"0:30"))</f>
        <v/>
      </c>
      <c r="H5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6" spans="1:8" ht="20.25" customHeight="1">
      <c r="A6" s="23">
        <v>62</v>
      </c>
      <c r="B6" s="10"/>
      <c r="C6" s="11"/>
      <c r="D6" s="12"/>
      <c r="E6" s="13"/>
      <c r="F6" s="14"/>
      <c r="G6" s="15" t="str">
        <f t="shared" si="0"/>
        <v/>
      </c>
      <c r="H6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7" spans="1:8" ht="20.25" customHeight="1">
      <c r="A7" s="23">
        <v>63</v>
      </c>
      <c r="B7" s="10"/>
      <c r="C7" s="11"/>
      <c r="D7" s="12"/>
      <c r="E7" s="13"/>
      <c r="F7" s="14"/>
      <c r="G7" s="16" t="str">
        <f t="shared" si="0"/>
        <v/>
      </c>
      <c r="H7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8" spans="1:8" ht="20.25" customHeight="1">
      <c r="A8" s="23">
        <v>64</v>
      </c>
      <c r="B8" s="10"/>
      <c r="C8" s="11"/>
      <c r="D8" s="12"/>
      <c r="E8" s="13"/>
      <c r="F8" s="14"/>
      <c r="G8" s="15" t="str">
        <f t="shared" si="0"/>
        <v/>
      </c>
      <c r="H8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9" spans="1:8" ht="20.25" customHeight="1">
      <c r="A9" s="23">
        <v>65</v>
      </c>
      <c r="B9" s="10"/>
      <c r="C9" s="11"/>
      <c r="D9" s="12"/>
      <c r="E9" s="13"/>
      <c r="F9" s="14"/>
      <c r="G9" s="15" t="str">
        <f t="shared" si="0"/>
        <v/>
      </c>
      <c r="H9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10" spans="1:8" ht="20.25" customHeight="1">
      <c r="A10" s="23">
        <v>66</v>
      </c>
      <c r="B10" s="10"/>
      <c r="C10" s="11"/>
      <c r="D10" s="12"/>
      <c r="E10" s="13"/>
      <c r="F10" s="14"/>
      <c r="G10" s="15" t="str">
        <f>IF(OR(ISBLANK($E10),ISBLANK($F10),HOUR(F10-E10)&lt;1),"",CEILING(F10-E10,"0:30"))</f>
        <v/>
      </c>
      <c r="H10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11" spans="1:8" ht="20.25" customHeight="1">
      <c r="A11" s="23">
        <v>67</v>
      </c>
      <c r="B11" s="10"/>
      <c r="C11" s="11"/>
      <c r="D11" s="12"/>
      <c r="E11" s="13"/>
      <c r="F11" s="14"/>
      <c r="G11" s="15" t="str">
        <f>IF(OR(ISBLANK($E11),ISBLANK($F11),HOUR(F11-E11)&lt;1),"",CEILING(F11-E11,"0:30"))</f>
        <v/>
      </c>
      <c r="H11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12" spans="1:8" ht="20.25" customHeight="1">
      <c r="A12" s="23">
        <v>68</v>
      </c>
      <c r="B12" s="10"/>
      <c r="C12" s="11"/>
      <c r="D12" s="12"/>
      <c r="E12" s="13"/>
      <c r="F12" s="14"/>
      <c r="G12" s="15" t="str">
        <f t="shared" si="0"/>
        <v/>
      </c>
      <c r="H12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13" spans="1:8" ht="20.25" customHeight="1">
      <c r="A13" s="23">
        <v>69</v>
      </c>
      <c r="B13" s="10"/>
      <c r="C13" s="11"/>
      <c r="D13" s="12"/>
      <c r="E13" s="13"/>
      <c r="F13" s="14"/>
      <c r="G13" s="15" t="str">
        <f t="shared" si="0"/>
        <v/>
      </c>
      <c r="H13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14" spans="1:8" ht="20.25" customHeight="1">
      <c r="A14" s="23">
        <v>70</v>
      </c>
      <c r="B14" s="10"/>
      <c r="C14" s="11"/>
      <c r="D14" s="12"/>
      <c r="E14" s="13"/>
      <c r="F14" s="14"/>
      <c r="G14" s="15" t="str">
        <f t="shared" si="0"/>
        <v/>
      </c>
      <c r="H14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15" spans="1:8" ht="20.25" customHeight="1">
      <c r="A15" s="23">
        <v>71</v>
      </c>
      <c r="B15" s="10"/>
      <c r="C15" s="11"/>
      <c r="D15" s="12"/>
      <c r="E15" s="13"/>
      <c r="F15" s="14"/>
      <c r="G15" s="15" t="str">
        <f t="shared" si="0"/>
        <v/>
      </c>
      <c r="H15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16" spans="1:8" ht="20.25" customHeight="1">
      <c r="A16" s="23">
        <v>72</v>
      </c>
      <c r="B16" s="10"/>
      <c r="C16" s="11"/>
      <c r="D16" s="12"/>
      <c r="E16" s="13"/>
      <c r="F16" s="14"/>
      <c r="G16" s="15" t="str">
        <f t="shared" si="0"/>
        <v/>
      </c>
      <c r="H16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17" spans="1:8" ht="20.25" customHeight="1">
      <c r="A17" s="23">
        <v>73</v>
      </c>
      <c r="B17" s="10"/>
      <c r="C17" s="11"/>
      <c r="D17" s="12"/>
      <c r="E17" s="13"/>
      <c r="F17" s="14"/>
      <c r="G17" s="15" t="str">
        <f t="shared" si="0"/>
        <v/>
      </c>
      <c r="H17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18" spans="1:8" ht="20.25" customHeight="1">
      <c r="A18" s="23">
        <v>74</v>
      </c>
      <c r="B18" s="10"/>
      <c r="C18" s="11"/>
      <c r="D18" s="12"/>
      <c r="E18" s="13"/>
      <c r="F18" s="14"/>
      <c r="G18" s="15" t="str">
        <f t="shared" si="0"/>
        <v/>
      </c>
      <c r="H18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19" spans="1:8" ht="20.25" customHeight="1">
      <c r="A19" s="23">
        <v>75</v>
      </c>
      <c r="B19" s="10"/>
      <c r="C19" s="11"/>
      <c r="D19" s="12"/>
      <c r="E19" s="13"/>
      <c r="F19" s="14"/>
      <c r="G19" s="15" t="str">
        <f t="shared" si="0"/>
        <v/>
      </c>
      <c r="H19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20" spans="1:8" ht="20.25" customHeight="1">
      <c r="A20" s="23">
        <v>76</v>
      </c>
      <c r="B20" s="10"/>
      <c r="C20" s="11"/>
      <c r="D20" s="12"/>
      <c r="E20" s="13"/>
      <c r="F20" s="14"/>
      <c r="G20" s="15" t="str">
        <f t="shared" si="0"/>
        <v/>
      </c>
      <c r="H20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21" spans="1:8" ht="20.25" customHeight="1">
      <c r="A21" s="23">
        <v>77</v>
      </c>
      <c r="B21" s="10"/>
      <c r="C21" s="11"/>
      <c r="D21" s="12"/>
      <c r="E21" s="13"/>
      <c r="F21" s="14"/>
      <c r="G21" s="15" t="str">
        <f t="shared" si="0"/>
        <v/>
      </c>
      <c r="H21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22" spans="1:8" ht="20.25" customHeight="1">
      <c r="A22" s="23">
        <v>78</v>
      </c>
      <c r="B22" s="10"/>
      <c r="C22" s="11"/>
      <c r="D22" s="12"/>
      <c r="E22" s="13"/>
      <c r="F22" s="14"/>
      <c r="G22" s="15" t="str">
        <f t="shared" si="0"/>
        <v/>
      </c>
      <c r="H22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23" spans="1:8" ht="20.25" customHeight="1">
      <c r="A23" s="23">
        <v>79</v>
      </c>
      <c r="B23" s="10"/>
      <c r="C23" s="11"/>
      <c r="D23" s="12"/>
      <c r="E23" s="13"/>
      <c r="F23" s="14"/>
      <c r="G23" s="15" t="str">
        <f t="shared" si="0"/>
        <v/>
      </c>
      <c r="H23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24" spans="1:8" ht="20.25" customHeight="1">
      <c r="A24" s="23">
        <v>80</v>
      </c>
      <c r="B24" s="10"/>
      <c r="C24" s="11"/>
      <c r="D24" s="12"/>
      <c r="E24" s="13"/>
      <c r="F24" s="14"/>
      <c r="G24" s="15" t="str">
        <f t="shared" si="0"/>
        <v/>
      </c>
      <c r="H24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25" spans="1:8" ht="20.25" customHeight="1">
      <c r="A25" s="23">
        <v>81</v>
      </c>
      <c r="B25" s="10"/>
      <c r="C25" s="11"/>
      <c r="D25" s="12"/>
      <c r="E25" s="13"/>
      <c r="F25" s="14"/>
      <c r="G25" s="15" t="str">
        <f t="shared" si="0"/>
        <v/>
      </c>
      <c r="H25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26" spans="1:8" ht="20.25" customHeight="1">
      <c r="A26" s="23">
        <v>82</v>
      </c>
      <c r="B26" s="10"/>
      <c r="C26" s="11"/>
      <c r="D26" s="12"/>
      <c r="E26" s="13"/>
      <c r="F26" s="14"/>
      <c r="G26" s="15" t="str">
        <f t="shared" si="0"/>
        <v/>
      </c>
      <c r="H26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27" spans="1:8" ht="20.25" customHeight="1">
      <c r="A27" s="23">
        <v>83</v>
      </c>
      <c r="B27" s="10"/>
      <c r="C27" s="11"/>
      <c r="D27" s="12"/>
      <c r="E27" s="13"/>
      <c r="F27" s="14"/>
      <c r="G27" s="15" t="str">
        <f t="shared" si="0"/>
        <v/>
      </c>
      <c r="H27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28" spans="1:8" ht="20.25" customHeight="1">
      <c r="A28" s="23">
        <v>84</v>
      </c>
      <c r="B28" s="10"/>
      <c r="C28" s="11"/>
      <c r="D28" s="12"/>
      <c r="E28" s="13"/>
      <c r="F28" s="14"/>
      <c r="G28" s="15" t="str">
        <f t="shared" si="0"/>
        <v/>
      </c>
      <c r="H28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29" spans="1:8" ht="20.25" customHeight="1">
      <c r="A29" s="23">
        <v>85</v>
      </c>
      <c r="B29" s="17"/>
      <c r="C29" s="18"/>
      <c r="D29" s="19"/>
      <c r="E29" s="20"/>
      <c r="F29" s="21"/>
      <c r="G29" s="22" t="str">
        <f t="shared" si="0"/>
        <v/>
      </c>
      <c r="H29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30" spans="1:8" ht="20.25" customHeight="1">
      <c r="A30" s="23">
        <v>86</v>
      </c>
      <c r="B30" s="10"/>
      <c r="C30" s="11"/>
      <c r="D30" s="12"/>
      <c r="E30" s="13"/>
      <c r="F30" s="14"/>
      <c r="G30" s="15" t="str">
        <f t="shared" si="0"/>
        <v/>
      </c>
      <c r="H30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31" spans="1:8" ht="20.25" customHeight="1">
      <c r="A31" s="23">
        <v>87</v>
      </c>
      <c r="B31" s="10"/>
      <c r="C31" s="11"/>
      <c r="D31" s="12"/>
      <c r="E31" s="13"/>
      <c r="F31" s="14"/>
      <c r="G31" s="15" t="str">
        <f t="shared" si="0"/>
        <v/>
      </c>
      <c r="H31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32" spans="1:8" ht="20.25" customHeight="1">
      <c r="A32" s="23">
        <v>88</v>
      </c>
      <c r="B32" s="10"/>
      <c r="C32" s="11"/>
      <c r="D32" s="12"/>
      <c r="E32" s="13"/>
      <c r="F32" s="14"/>
      <c r="G32" s="15" t="str">
        <f t="shared" si="0"/>
        <v/>
      </c>
      <c r="H32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33" spans="1:8" ht="20.25" customHeight="1">
      <c r="A33" s="23">
        <v>89</v>
      </c>
      <c r="B33" s="10"/>
      <c r="C33" s="11"/>
      <c r="D33" s="12"/>
      <c r="E33" s="13"/>
      <c r="F33" s="14"/>
      <c r="G33" s="15" t="str">
        <f t="shared" si="0"/>
        <v/>
      </c>
      <c r="H33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34" spans="1:8" ht="20.25" customHeight="1">
      <c r="A34" s="23">
        <v>90</v>
      </c>
      <c r="B34" s="10"/>
      <c r="C34" s="11"/>
      <c r="D34" s="12"/>
      <c r="E34" s="13"/>
      <c r="F34" s="14"/>
      <c r="G34" s="15" t="str">
        <f t="shared" si="0"/>
        <v/>
      </c>
      <c r="H34" s="9" t="str">
        <f>IF(COUNTIFS(明細書321314[出動年月日],明細書321314[[#This Row],[出動年月日]],明細書321314[使用機械
区分],明細書321314[[#This Row],[使用機械
区分]])&gt;1,メッセージ[メッセージ],"")</f>
        <v/>
      </c>
    </row>
    <row r="35" spans="1:8" ht="20.25" customHeight="1">
      <c r="E35" s="66" t="s">
        <v>95</v>
      </c>
      <c r="F35" s="67"/>
      <c r="G35" s="25">
        <f>SUM(G37:G39)</f>
        <v>0</v>
      </c>
    </row>
    <row r="36" spans="1:8" s="48" customFormat="1" ht="15" customHeight="1">
      <c r="F36" s="57"/>
      <c r="G36" s="58"/>
    </row>
    <row r="37" spans="1:8" s="48" customFormat="1" ht="15" customHeight="1">
      <c r="C37" s="59"/>
      <c r="E37" s="50" t="s">
        <v>13</v>
      </c>
      <c r="F37" s="51">
        <f>MINUTE(H37)/60+HOUR(H37)+DAY(H37)*24</f>
        <v>0</v>
      </c>
      <c r="G37" s="49">
        <f>F37*VLOOKUP(E37,単価[],2,FALSE)</f>
        <v>0</v>
      </c>
      <c r="H37" s="26">
        <f>SUMIF(明細書321314[使用機械
区分],E37,明細書321314[出動時間])</f>
        <v>0</v>
      </c>
    </row>
    <row r="38" spans="1:8" s="48" customFormat="1" ht="15" customHeight="1">
      <c r="E38" s="52" t="s">
        <v>12</v>
      </c>
      <c r="F38" s="51">
        <f>MINUTE(H38)/60+HOUR(H38)+DAY(H38)*24</f>
        <v>0</v>
      </c>
      <c r="G38" s="49">
        <f>F38*VLOOKUP(E38,単価[],2,FALSE)</f>
        <v>0</v>
      </c>
      <c r="H38" s="26">
        <f>SUMIF(明細書321314[使用機械
区分],E38,明細書321314[出動時間])</f>
        <v>0</v>
      </c>
    </row>
    <row r="39" spans="1:8" s="48" customFormat="1" ht="15" customHeight="1">
      <c r="E39" s="52" t="s">
        <v>14</v>
      </c>
      <c r="F39" s="51">
        <f>MINUTE(H39)/60+HOUR(H39)+DAY(H39)*24</f>
        <v>0</v>
      </c>
      <c r="G39" s="49">
        <f>F39*VLOOKUP(E39,単価[],2,FALSE)</f>
        <v>0</v>
      </c>
      <c r="H39" s="26">
        <f>SUMIF(明細書321314[使用機械
区分],E39,明細書321314[出動時間])</f>
        <v>0</v>
      </c>
    </row>
    <row r="40" spans="1:8" ht="15" customHeight="1"/>
  </sheetData>
  <sheetProtection algorithmName="SHA-512" hashValue="xFfBlx43AFn+PJO93+wsl5wmgmJKGv4Hdy26mh+0H15nJh6NSmVy0ria/tZ18pWLxz98XyD5bZ3rnjUY9BtSuQ==" saltValue="HzPJdZYyoc1tfnzJtPsLQg==" spinCount="100000" sheet="1" scenarios="1" formatCells="0" formatColumns="0" formatRows="0" insertColumns="0" insertRows="0" insertHyperlinks="0" deleteColumns="0" deleteRows="0" sort="0" autoFilter="0" pivotTables="0"/>
  <mergeCells count="2">
    <mergeCell ref="F2:G2"/>
    <mergeCell ref="E35:F35"/>
  </mergeCells>
  <phoneticPr fontId="1"/>
  <conditionalFormatting sqref="A5:G34">
    <cfRule type="expression" dxfId="91" priority="3">
      <formula>($B5&lt;&gt;"")*(COUNTA($B$5:$B5)=COUNTA($B$5:$B$34))</formula>
    </cfRule>
  </conditionalFormatting>
  <conditionalFormatting sqref="H37:H39">
    <cfRule type="expression" dxfId="90" priority="2">
      <formula>(#REF!&lt;&gt;"")*(COUNTA($B$5:$B36)=COUNTA($B$5:$B$34))</formula>
    </cfRule>
  </conditionalFormatting>
  <conditionalFormatting sqref="H5:H34">
    <cfRule type="expression" dxfId="89" priority="1">
      <formula>COUNTIFS($B$5:$B$34,$B5,$C$5:$C$34,$C5)&gt;1</formula>
    </cfRule>
  </conditionalFormatting>
  <dataValidations count="4">
    <dataValidation type="list" allowBlank="1" showInputMessage="1" showErrorMessage="1" sqref="F2:G2">
      <formula1>INDIRECT($E$2)</formula1>
    </dataValidation>
    <dataValidation type="time" allowBlank="1" showInputMessage="1" showErrorMessage="1" sqref="F5:F34">
      <formula1>0</formula1>
      <formula2>0.999305555555556</formula2>
    </dataValidation>
    <dataValidation type="time" allowBlank="1" showInputMessage="1" showErrorMessage="1" sqref="E5:E34">
      <formula1>0</formula1>
      <formula2>0.979166666666667</formula2>
    </dataValidation>
    <dataValidation type="list" allowBlank="1" showInputMessage="1" showErrorMessage="1" sqref="D5:D34">
      <formula1>INDIRECT($C5)</formula1>
    </dataValidation>
  </dataValidations>
  <pageMargins left="0.70866141732283461" right="0.70866141732283461" top="0.59055118110236215" bottom="0.59055118110236215" header="0.31496062992125984" footer="0.31496062992125984"/>
  <pageSetup paperSize="9" orientation="portrait" r:id="rId1"/>
  <headerFooter>
    <oddHeader>&amp;L&amp;10様式第3号（第4条関係）</oddHead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IF(OR($F$2="贄川",$F$2="木曽平沢",$F$2="奈良井"),code!$A$2:$C$2,code!$A$2:$C$2)</xm:f>
          </x14:formula1>
          <xm:sqref>C5:C34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view="pageBreakPreview" topLeftCell="A21" zoomScaleNormal="100" zoomScaleSheetLayoutView="100" workbookViewId="0">
      <selection activeCell="E31" sqref="E31:F31"/>
    </sheetView>
  </sheetViews>
  <sheetFormatPr defaultRowHeight="18.75"/>
  <cols>
    <col min="1" max="1" width="5.5" customWidth="1"/>
    <col min="2" max="2" width="16.125" customWidth="1"/>
    <col min="3" max="3" width="9" bestFit="1" customWidth="1"/>
    <col min="4" max="4" width="16.25" customWidth="1"/>
    <col min="5" max="6" width="9.125" customWidth="1"/>
    <col min="7" max="7" width="13.875" customWidth="1"/>
    <col min="8" max="10" width="9" customWidth="1"/>
  </cols>
  <sheetData>
    <row r="1" spans="1:8" ht="5.25" customHeight="1" thickBot="1"/>
    <row r="2" spans="1:8" ht="26.25" thickBot="1">
      <c r="A2" s="5" t="s">
        <v>100</v>
      </c>
      <c r="C2" s="3"/>
      <c r="E2" s="1" t="s">
        <v>15</v>
      </c>
      <c r="F2" s="68" t="str">
        <f>明細書①!F2</f>
        <v>（区を選択してください）</v>
      </c>
      <c r="G2" s="69"/>
    </row>
    <row r="3" spans="1:8" ht="6" customHeight="1">
      <c r="A3" s="5"/>
      <c r="C3" s="3"/>
      <c r="E3" s="4"/>
      <c r="F3" s="6"/>
      <c r="G3" s="6"/>
    </row>
    <row r="4" spans="1:8" ht="36">
      <c r="A4" s="38" t="s">
        <v>0</v>
      </c>
      <c r="B4" s="39" t="s">
        <v>1</v>
      </c>
      <c r="C4" s="40" t="s">
        <v>5</v>
      </c>
      <c r="D4" s="40" t="s">
        <v>6</v>
      </c>
      <c r="E4" s="39" t="s">
        <v>3</v>
      </c>
      <c r="F4" s="39" t="s">
        <v>4</v>
      </c>
      <c r="G4" s="41" t="s">
        <v>2</v>
      </c>
      <c r="H4" s="35"/>
    </row>
    <row r="5" spans="1:8" ht="20.25" customHeight="1">
      <c r="A5" s="23">
        <v>61</v>
      </c>
      <c r="B5" s="10"/>
      <c r="C5" s="11"/>
      <c r="D5" s="12"/>
      <c r="E5" s="13"/>
      <c r="F5" s="14"/>
      <c r="G5" s="15" t="str">
        <f t="shared" ref="G5:G34" si="0">IF(OR(ISBLANK($E5),ISBLANK($F5),HOUR(F5-E5)&lt;1),"",CEILING(F5-E5,"0:30"))</f>
        <v/>
      </c>
      <c r="H5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6" spans="1:8" ht="20.25" customHeight="1">
      <c r="A6" s="23">
        <v>62</v>
      </c>
      <c r="B6" s="10"/>
      <c r="C6" s="11"/>
      <c r="D6" s="12"/>
      <c r="E6" s="13"/>
      <c r="F6" s="14"/>
      <c r="G6" s="15" t="str">
        <f t="shared" si="0"/>
        <v/>
      </c>
      <c r="H6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7" spans="1:8" ht="20.25" customHeight="1">
      <c r="A7" s="23">
        <v>63</v>
      </c>
      <c r="B7" s="10"/>
      <c r="C7" s="11"/>
      <c r="D7" s="12"/>
      <c r="E7" s="13"/>
      <c r="F7" s="14"/>
      <c r="G7" s="16" t="str">
        <f t="shared" si="0"/>
        <v/>
      </c>
      <c r="H7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8" spans="1:8" ht="20.25" customHeight="1">
      <c r="A8" s="23">
        <v>64</v>
      </c>
      <c r="B8" s="10"/>
      <c r="C8" s="11"/>
      <c r="D8" s="12"/>
      <c r="E8" s="13"/>
      <c r="F8" s="14"/>
      <c r="G8" s="15" t="str">
        <f t="shared" si="0"/>
        <v/>
      </c>
      <c r="H8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9" spans="1:8" ht="20.25" customHeight="1">
      <c r="A9" s="23">
        <v>65</v>
      </c>
      <c r="B9" s="10"/>
      <c r="C9" s="11"/>
      <c r="D9" s="12"/>
      <c r="E9" s="13"/>
      <c r="F9" s="14"/>
      <c r="G9" s="15" t="str">
        <f t="shared" si="0"/>
        <v/>
      </c>
      <c r="H9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10" spans="1:8" ht="20.25" customHeight="1">
      <c r="A10" s="23">
        <v>66</v>
      </c>
      <c r="B10" s="10"/>
      <c r="C10" s="11"/>
      <c r="D10" s="12"/>
      <c r="E10" s="13"/>
      <c r="F10" s="14"/>
      <c r="G10" s="15" t="str">
        <f>IF(OR(ISBLANK($E10),ISBLANK($F10),HOUR(F10-E10)&lt;1),"",CEILING(F10-E10,"0:30"))</f>
        <v/>
      </c>
      <c r="H10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11" spans="1:8" ht="20.25" customHeight="1">
      <c r="A11" s="23">
        <v>67</v>
      </c>
      <c r="B11" s="10"/>
      <c r="C11" s="11"/>
      <c r="D11" s="12"/>
      <c r="E11" s="13"/>
      <c r="F11" s="14"/>
      <c r="G11" s="15" t="str">
        <f>IF(OR(ISBLANK($E11),ISBLANK($F11),HOUR(F11-E11)&lt;1),"",CEILING(F11-E11,"0:30"))</f>
        <v/>
      </c>
      <c r="H11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12" spans="1:8" ht="20.25" customHeight="1">
      <c r="A12" s="23">
        <v>68</v>
      </c>
      <c r="B12" s="10"/>
      <c r="C12" s="11"/>
      <c r="D12" s="12"/>
      <c r="E12" s="13"/>
      <c r="F12" s="14"/>
      <c r="G12" s="15" t="str">
        <f t="shared" si="0"/>
        <v/>
      </c>
      <c r="H12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13" spans="1:8" ht="20.25" customHeight="1">
      <c r="A13" s="23">
        <v>69</v>
      </c>
      <c r="B13" s="10"/>
      <c r="C13" s="11"/>
      <c r="D13" s="12"/>
      <c r="E13" s="13"/>
      <c r="F13" s="14"/>
      <c r="G13" s="15" t="str">
        <f t="shared" si="0"/>
        <v/>
      </c>
      <c r="H13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14" spans="1:8" ht="20.25" customHeight="1">
      <c r="A14" s="23">
        <v>70</v>
      </c>
      <c r="B14" s="10"/>
      <c r="C14" s="11"/>
      <c r="D14" s="12"/>
      <c r="E14" s="13"/>
      <c r="F14" s="14"/>
      <c r="G14" s="15" t="str">
        <f t="shared" si="0"/>
        <v/>
      </c>
      <c r="H14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15" spans="1:8" ht="20.25" customHeight="1">
      <c r="A15" s="23">
        <v>71</v>
      </c>
      <c r="B15" s="10"/>
      <c r="C15" s="11"/>
      <c r="D15" s="12"/>
      <c r="E15" s="13"/>
      <c r="F15" s="14"/>
      <c r="G15" s="15" t="str">
        <f t="shared" si="0"/>
        <v/>
      </c>
      <c r="H15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16" spans="1:8" ht="20.25" customHeight="1">
      <c r="A16" s="23">
        <v>72</v>
      </c>
      <c r="B16" s="10"/>
      <c r="C16" s="11"/>
      <c r="D16" s="12"/>
      <c r="E16" s="13"/>
      <c r="F16" s="14"/>
      <c r="G16" s="15" t="str">
        <f t="shared" si="0"/>
        <v/>
      </c>
      <c r="H16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17" spans="1:8" ht="20.25" customHeight="1">
      <c r="A17" s="23">
        <v>73</v>
      </c>
      <c r="B17" s="10"/>
      <c r="C17" s="11"/>
      <c r="D17" s="12"/>
      <c r="E17" s="13"/>
      <c r="F17" s="14"/>
      <c r="G17" s="15" t="str">
        <f t="shared" si="0"/>
        <v/>
      </c>
      <c r="H17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18" spans="1:8" ht="20.25" customHeight="1">
      <c r="A18" s="23">
        <v>74</v>
      </c>
      <c r="B18" s="10"/>
      <c r="C18" s="11"/>
      <c r="D18" s="12"/>
      <c r="E18" s="13"/>
      <c r="F18" s="14"/>
      <c r="G18" s="15" t="str">
        <f t="shared" si="0"/>
        <v/>
      </c>
      <c r="H18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19" spans="1:8" ht="20.25" customHeight="1">
      <c r="A19" s="23">
        <v>75</v>
      </c>
      <c r="B19" s="10"/>
      <c r="C19" s="11"/>
      <c r="D19" s="12"/>
      <c r="E19" s="13"/>
      <c r="F19" s="14"/>
      <c r="G19" s="15" t="str">
        <f t="shared" si="0"/>
        <v/>
      </c>
      <c r="H19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20" spans="1:8" ht="20.25" customHeight="1">
      <c r="A20" s="23">
        <v>76</v>
      </c>
      <c r="B20" s="10"/>
      <c r="C20" s="11"/>
      <c r="D20" s="12"/>
      <c r="E20" s="13"/>
      <c r="F20" s="14"/>
      <c r="G20" s="15" t="str">
        <f t="shared" si="0"/>
        <v/>
      </c>
      <c r="H20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21" spans="1:8" ht="20.25" customHeight="1">
      <c r="A21" s="23">
        <v>77</v>
      </c>
      <c r="B21" s="10"/>
      <c r="C21" s="11"/>
      <c r="D21" s="12"/>
      <c r="E21" s="13"/>
      <c r="F21" s="14"/>
      <c r="G21" s="15" t="str">
        <f t="shared" si="0"/>
        <v/>
      </c>
      <c r="H21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22" spans="1:8" ht="20.25" customHeight="1">
      <c r="A22" s="23">
        <v>78</v>
      </c>
      <c r="B22" s="10"/>
      <c r="C22" s="11"/>
      <c r="D22" s="12"/>
      <c r="E22" s="13"/>
      <c r="F22" s="14"/>
      <c r="G22" s="15" t="str">
        <f t="shared" si="0"/>
        <v/>
      </c>
      <c r="H22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23" spans="1:8" ht="20.25" customHeight="1">
      <c r="A23" s="23">
        <v>79</v>
      </c>
      <c r="B23" s="10"/>
      <c r="C23" s="11"/>
      <c r="D23" s="12"/>
      <c r="E23" s="13"/>
      <c r="F23" s="14"/>
      <c r="G23" s="15" t="str">
        <f t="shared" si="0"/>
        <v/>
      </c>
      <c r="H23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24" spans="1:8" ht="20.25" customHeight="1">
      <c r="A24" s="23">
        <v>80</v>
      </c>
      <c r="B24" s="10"/>
      <c r="C24" s="11"/>
      <c r="D24" s="12"/>
      <c r="E24" s="13"/>
      <c r="F24" s="14"/>
      <c r="G24" s="15" t="str">
        <f t="shared" si="0"/>
        <v/>
      </c>
      <c r="H24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25" spans="1:8" ht="20.25" customHeight="1">
      <c r="A25" s="23">
        <v>81</v>
      </c>
      <c r="B25" s="10"/>
      <c r="C25" s="11"/>
      <c r="D25" s="12"/>
      <c r="E25" s="13"/>
      <c r="F25" s="14"/>
      <c r="G25" s="15" t="str">
        <f t="shared" si="0"/>
        <v/>
      </c>
      <c r="H25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26" spans="1:8" ht="20.25" customHeight="1">
      <c r="A26" s="23">
        <v>82</v>
      </c>
      <c r="B26" s="10"/>
      <c r="C26" s="11"/>
      <c r="D26" s="12"/>
      <c r="E26" s="13"/>
      <c r="F26" s="14"/>
      <c r="G26" s="15" t="str">
        <f t="shared" si="0"/>
        <v/>
      </c>
      <c r="H26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27" spans="1:8" ht="20.25" customHeight="1">
      <c r="A27" s="23">
        <v>83</v>
      </c>
      <c r="B27" s="10"/>
      <c r="C27" s="11"/>
      <c r="D27" s="12"/>
      <c r="E27" s="13"/>
      <c r="F27" s="14"/>
      <c r="G27" s="15" t="str">
        <f t="shared" si="0"/>
        <v/>
      </c>
      <c r="H27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28" spans="1:8" ht="20.25" customHeight="1">
      <c r="A28" s="23">
        <v>84</v>
      </c>
      <c r="B28" s="10"/>
      <c r="C28" s="11"/>
      <c r="D28" s="12"/>
      <c r="E28" s="13"/>
      <c r="F28" s="14"/>
      <c r="G28" s="15" t="str">
        <f t="shared" si="0"/>
        <v/>
      </c>
      <c r="H28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29" spans="1:8" ht="20.25" customHeight="1">
      <c r="A29" s="23">
        <v>85</v>
      </c>
      <c r="B29" s="17"/>
      <c r="C29" s="18"/>
      <c r="D29" s="19"/>
      <c r="E29" s="20"/>
      <c r="F29" s="21"/>
      <c r="G29" s="22" t="str">
        <f t="shared" si="0"/>
        <v/>
      </c>
      <c r="H29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30" spans="1:8" ht="20.25" customHeight="1">
      <c r="A30" s="23">
        <v>86</v>
      </c>
      <c r="B30" s="10"/>
      <c r="C30" s="11"/>
      <c r="D30" s="12"/>
      <c r="E30" s="13"/>
      <c r="F30" s="14"/>
      <c r="G30" s="15" t="str">
        <f t="shared" si="0"/>
        <v/>
      </c>
      <c r="H30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31" spans="1:8" ht="20.25" customHeight="1">
      <c r="A31" s="23">
        <v>87</v>
      </c>
      <c r="B31" s="10"/>
      <c r="C31" s="11"/>
      <c r="D31" s="12"/>
      <c r="E31" s="13"/>
      <c r="F31" s="14"/>
      <c r="G31" s="15" t="str">
        <f t="shared" si="0"/>
        <v/>
      </c>
      <c r="H31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32" spans="1:8" ht="20.25" customHeight="1">
      <c r="A32" s="23">
        <v>88</v>
      </c>
      <c r="B32" s="10"/>
      <c r="C32" s="11"/>
      <c r="D32" s="12"/>
      <c r="E32" s="13"/>
      <c r="F32" s="14"/>
      <c r="G32" s="15" t="str">
        <f t="shared" si="0"/>
        <v/>
      </c>
      <c r="H32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33" spans="1:8" ht="20.25" customHeight="1">
      <c r="A33" s="23">
        <v>89</v>
      </c>
      <c r="B33" s="10"/>
      <c r="C33" s="11"/>
      <c r="D33" s="12"/>
      <c r="E33" s="13"/>
      <c r="F33" s="14"/>
      <c r="G33" s="15" t="str">
        <f t="shared" si="0"/>
        <v/>
      </c>
      <c r="H33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34" spans="1:8" ht="20.25" customHeight="1">
      <c r="A34" s="23">
        <v>90</v>
      </c>
      <c r="B34" s="10"/>
      <c r="C34" s="11"/>
      <c r="D34" s="12"/>
      <c r="E34" s="13"/>
      <c r="F34" s="14"/>
      <c r="G34" s="15" t="str">
        <f t="shared" si="0"/>
        <v/>
      </c>
      <c r="H34" s="9" t="str">
        <f>IF(COUNTIFS(明細書3213141517[出動年月日],明細書3213141517[[#This Row],[出動年月日]],明細書3213141517[使用機械
区分],明細書3213141517[[#This Row],[使用機械
区分]])&gt;1,メッセージ[メッセージ],"")</f>
        <v/>
      </c>
    </row>
    <row r="35" spans="1:8" ht="20.25" customHeight="1">
      <c r="E35" s="66" t="s">
        <v>95</v>
      </c>
      <c r="F35" s="67"/>
      <c r="G35" s="25">
        <f>SUM(G37:G39)</f>
        <v>0</v>
      </c>
    </row>
    <row r="36" spans="1:8" s="48" customFormat="1" ht="15" customHeight="1">
      <c r="F36" s="57"/>
      <c r="G36" s="58"/>
    </row>
    <row r="37" spans="1:8" s="48" customFormat="1" ht="15" customHeight="1">
      <c r="C37" s="59"/>
      <c r="E37" s="50" t="s">
        <v>13</v>
      </c>
      <c r="F37" s="51">
        <f>MINUTE(H37)/60+HOUR(H37)+DAY(H37)*24</f>
        <v>0</v>
      </c>
      <c r="G37" s="49">
        <f>F37*VLOOKUP(E37,単価[],2,FALSE)</f>
        <v>0</v>
      </c>
      <c r="H37" s="26">
        <f>SUMIF(明細書3213141517[使用機械
区分],E37,明細書3213141517[出動時間])</f>
        <v>0</v>
      </c>
    </row>
    <row r="38" spans="1:8" s="48" customFormat="1" ht="15" customHeight="1">
      <c r="E38" s="52" t="s">
        <v>12</v>
      </c>
      <c r="F38" s="51">
        <f>MINUTE(H38)/60+HOUR(H38)+DAY(H38)*24</f>
        <v>0</v>
      </c>
      <c r="G38" s="49">
        <f>F38*VLOOKUP(E38,単価[],2,FALSE)</f>
        <v>0</v>
      </c>
      <c r="H38" s="26">
        <f>SUMIF(明細書3213141517[使用機械
区分],E38,明細書3213141517[出動時間])</f>
        <v>0</v>
      </c>
    </row>
    <row r="39" spans="1:8" s="48" customFormat="1" ht="15" customHeight="1">
      <c r="E39" s="52" t="s">
        <v>14</v>
      </c>
      <c r="F39" s="51">
        <f>MINUTE(H39)/60+HOUR(H39)+DAY(H39)*24</f>
        <v>0</v>
      </c>
      <c r="G39" s="49">
        <f>F39*VLOOKUP(E39,単価[],2,FALSE)</f>
        <v>0</v>
      </c>
      <c r="H39" s="26">
        <f>SUMIF(明細書3213141517[使用機械
区分],E39,明細書3213141517[出動時間])</f>
        <v>0</v>
      </c>
    </row>
    <row r="40" spans="1:8" ht="15" customHeight="1"/>
  </sheetData>
  <sheetProtection algorithmName="SHA-512" hashValue="xFfBlx43AFn+PJO93+wsl5wmgmJKGv4Hdy26mh+0H15nJh6NSmVy0ria/tZ18pWLxz98XyD5bZ3rnjUY9BtSuQ==" saltValue="HzPJdZYyoc1tfnzJtPsLQg==" spinCount="100000" sheet="1" scenarios="1" formatCells="0" formatColumns="0" formatRows="0" insertColumns="0" insertRows="0" insertHyperlinks="0" deleteColumns="0" deleteRows="0" sort="0" autoFilter="0" pivotTables="0"/>
  <mergeCells count="2">
    <mergeCell ref="F2:G2"/>
    <mergeCell ref="E35:F35"/>
  </mergeCells>
  <phoneticPr fontId="1"/>
  <conditionalFormatting sqref="A5:G34">
    <cfRule type="expression" dxfId="22" priority="3">
      <formula>($B5&lt;&gt;"")*(COUNTA($B$5:$B5)=COUNTA($B$5:$B$34))</formula>
    </cfRule>
  </conditionalFormatting>
  <conditionalFormatting sqref="H37:H39">
    <cfRule type="expression" dxfId="21" priority="2">
      <formula>(#REF!&lt;&gt;"")*(COUNTA($B$5:$B36)=COUNTA($B$5:$B$34))</formula>
    </cfRule>
  </conditionalFormatting>
  <conditionalFormatting sqref="H5:H34">
    <cfRule type="expression" dxfId="20" priority="1">
      <formula>COUNTIFS($B$5:$B$34,$B5,$C$5:$C$34,$C5)&gt;1</formula>
    </cfRule>
  </conditionalFormatting>
  <dataValidations count="4">
    <dataValidation type="list" allowBlank="1" showInputMessage="1" showErrorMessage="1" sqref="F2:G2">
      <formula1>INDIRECT($E$2)</formula1>
    </dataValidation>
    <dataValidation type="time" allowBlank="1" showInputMessage="1" showErrorMessage="1" sqref="F5:F34">
      <formula1>0</formula1>
      <formula2>0.999305555555556</formula2>
    </dataValidation>
    <dataValidation type="time" allowBlank="1" showInputMessage="1" showErrorMessage="1" sqref="E5:E34">
      <formula1>0</formula1>
      <formula2>0.979166666666667</formula2>
    </dataValidation>
    <dataValidation type="list" allowBlank="1" showInputMessage="1" showErrorMessage="1" sqref="D5:D34">
      <formula1>INDIRECT($C5)</formula1>
    </dataValidation>
  </dataValidations>
  <pageMargins left="0.70866141732283461" right="0.70866141732283461" top="0.59055118110236215" bottom="0.59055118110236215" header="0.31496062992125984" footer="0.31496062992125984"/>
  <pageSetup paperSize="9" orientation="portrait" r:id="rId1"/>
  <headerFooter>
    <oddHeader>&amp;L&amp;10様式第3号（第4条関係）</oddHead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IF(OR($F$2="贄川",$F$2="木曽平沢",$F$2="奈良井"),code!$A$2:$C$2,code!$A$2:$C$2)</xm:f>
          </x14:formula1>
          <xm:sqref>C5:C34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view="pageBreakPreview" topLeftCell="A21" zoomScaleNormal="100" zoomScaleSheetLayoutView="100" workbookViewId="0">
      <selection activeCell="E31" sqref="E31:F31"/>
    </sheetView>
  </sheetViews>
  <sheetFormatPr defaultRowHeight="18.75"/>
  <cols>
    <col min="1" max="1" width="5.5" customWidth="1"/>
    <col min="2" max="2" width="16.125" customWidth="1"/>
    <col min="3" max="3" width="9" bestFit="1" customWidth="1"/>
    <col min="4" max="4" width="16.25" customWidth="1"/>
    <col min="5" max="6" width="9.125" customWidth="1"/>
    <col min="7" max="7" width="13.875" customWidth="1"/>
    <col min="8" max="10" width="9" customWidth="1"/>
  </cols>
  <sheetData>
    <row r="1" spans="1:8" ht="5.25" customHeight="1" thickBot="1"/>
    <row r="2" spans="1:8" ht="26.25" thickBot="1">
      <c r="A2" s="5" t="s">
        <v>100</v>
      </c>
      <c r="C2" s="3"/>
      <c r="E2" s="1" t="s">
        <v>15</v>
      </c>
      <c r="F2" s="68" t="str">
        <f>明細書①!F2</f>
        <v>（区を選択してください）</v>
      </c>
      <c r="G2" s="69"/>
    </row>
    <row r="3" spans="1:8" ht="6" customHeight="1">
      <c r="A3" s="5"/>
      <c r="C3" s="3"/>
      <c r="E3" s="4"/>
      <c r="F3" s="6"/>
      <c r="G3" s="6"/>
    </row>
    <row r="4" spans="1:8" ht="36">
      <c r="A4" s="38" t="s">
        <v>0</v>
      </c>
      <c r="B4" s="39" t="s">
        <v>1</v>
      </c>
      <c r="C4" s="40" t="s">
        <v>5</v>
      </c>
      <c r="D4" s="40" t="s">
        <v>6</v>
      </c>
      <c r="E4" s="39" t="s">
        <v>3</v>
      </c>
      <c r="F4" s="39" t="s">
        <v>4</v>
      </c>
      <c r="G4" s="41" t="s">
        <v>2</v>
      </c>
      <c r="H4" s="35"/>
    </row>
    <row r="5" spans="1:8" ht="20.25" customHeight="1">
      <c r="A5" s="23">
        <v>61</v>
      </c>
      <c r="B5" s="10"/>
      <c r="C5" s="11"/>
      <c r="D5" s="12"/>
      <c r="E5" s="13"/>
      <c r="F5" s="14"/>
      <c r="G5" s="15" t="str">
        <f t="shared" ref="G5:G34" si="0">IF(OR(ISBLANK($E5),ISBLANK($F5),HOUR(F5-E5)&lt;1),"",CEILING(F5-E5,"0:30"))</f>
        <v/>
      </c>
      <c r="H5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6" spans="1:8" ht="20.25" customHeight="1">
      <c r="A6" s="23">
        <v>62</v>
      </c>
      <c r="B6" s="10"/>
      <c r="C6" s="11"/>
      <c r="D6" s="12"/>
      <c r="E6" s="13"/>
      <c r="F6" s="14"/>
      <c r="G6" s="15" t="str">
        <f t="shared" si="0"/>
        <v/>
      </c>
      <c r="H6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7" spans="1:8" ht="20.25" customHeight="1">
      <c r="A7" s="23">
        <v>63</v>
      </c>
      <c r="B7" s="10"/>
      <c r="C7" s="11"/>
      <c r="D7" s="12"/>
      <c r="E7" s="13"/>
      <c r="F7" s="14"/>
      <c r="G7" s="16" t="str">
        <f t="shared" si="0"/>
        <v/>
      </c>
      <c r="H7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8" spans="1:8" ht="20.25" customHeight="1">
      <c r="A8" s="23">
        <v>64</v>
      </c>
      <c r="B8" s="10"/>
      <c r="C8" s="11"/>
      <c r="D8" s="12"/>
      <c r="E8" s="13"/>
      <c r="F8" s="14"/>
      <c r="G8" s="15" t="str">
        <f t="shared" si="0"/>
        <v/>
      </c>
      <c r="H8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9" spans="1:8" ht="20.25" customHeight="1">
      <c r="A9" s="23">
        <v>65</v>
      </c>
      <c r="B9" s="10"/>
      <c r="C9" s="11"/>
      <c r="D9" s="12"/>
      <c r="E9" s="13"/>
      <c r="F9" s="14"/>
      <c r="G9" s="15" t="str">
        <f t="shared" si="0"/>
        <v/>
      </c>
      <c r="H9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10" spans="1:8" ht="20.25" customHeight="1">
      <c r="A10" s="23">
        <v>66</v>
      </c>
      <c r="B10" s="10"/>
      <c r="C10" s="11"/>
      <c r="D10" s="12"/>
      <c r="E10" s="13"/>
      <c r="F10" s="14"/>
      <c r="G10" s="15" t="str">
        <f>IF(OR(ISBLANK($E10),ISBLANK($F10),HOUR(F10-E10)&lt;1),"",CEILING(F10-E10,"0:30"))</f>
        <v/>
      </c>
      <c r="H10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11" spans="1:8" ht="20.25" customHeight="1">
      <c r="A11" s="23">
        <v>67</v>
      </c>
      <c r="B11" s="10"/>
      <c r="C11" s="11"/>
      <c r="D11" s="12"/>
      <c r="E11" s="13"/>
      <c r="F11" s="14"/>
      <c r="G11" s="15" t="str">
        <f>IF(OR(ISBLANK($E11),ISBLANK($F11),HOUR(F11-E11)&lt;1),"",CEILING(F11-E11,"0:30"))</f>
        <v/>
      </c>
      <c r="H11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12" spans="1:8" ht="20.25" customHeight="1">
      <c r="A12" s="23">
        <v>68</v>
      </c>
      <c r="B12" s="10"/>
      <c r="C12" s="11"/>
      <c r="D12" s="12"/>
      <c r="E12" s="13"/>
      <c r="F12" s="14"/>
      <c r="G12" s="15" t="str">
        <f t="shared" si="0"/>
        <v/>
      </c>
      <c r="H12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13" spans="1:8" ht="20.25" customHeight="1">
      <c r="A13" s="23">
        <v>69</v>
      </c>
      <c r="B13" s="10"/>
      <c r="C13" s="11"/>
      <c r="D13" s="12"/>
      <c r="E13" s="13"/>
      <c r="F13" s="14"/>
      <c r="G13" s="15" t="str">
        <f t="shared" si="0"/>
        <v/>
      </c>
      <c r="H13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14" spans="1:8" ht="20.25" customHeight="1">
      <c r="A14" s="23">
        <v>70</v>
      </c>
      <c r="B14" s="10"/>
      <c r="C14" s="11"/>
      <c r="D14" s="12"/>
      <c r="E14" s="13"/>
      <c r="F14" s="14"/>
      <c r="G14" s="15" t="str">
        <f t="shared" si="0"/>
        <v/>
      </c>
      <c r="H14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15" spans="1:8" ht="20.25" customHeight="1">
      <c r="A15" s="23">
        <v>71</v>
      </c>
      <c r="B15" s="10"/>
      <c r="C15" s="11"/>
      <c r="D15" s="12"/>
      <c r="E15" s="13"/>
      <c r="F15" s="14"/>
      <c r="G15" s="15" t="str">
        <f t="shared" si="0"/>
        <v/>
      </c>
      <c r="H15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16" spans="1:8" ht="20.25" customHeight="1">
      <c r="A16" s="23">
        <v>72</v>
      </c>
      <c r="B16" s="10"/>
      <c r="C16" s="11"/>
      <c r="D16" s="12"/>
      <c r="E16" s="13"/>
      <c r="F16" s="14"/>
      <c r="G16" s="15" t="str">
        <f t="shared" si="0"/>
        <v/>
      </c>
      <c r="H16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17" spans="1:8" ht="20.25" customHeight="1">
      <c r="A17" s="23">
        <v>73</v>
      </c>
      <c r="B17" s="10"/>
      <c r="C17" s="11"/>
      <c r="D17" s="12"/>
      <c r="E17" s="13"/>
      <c r="F17" s="14"/>
      <c r="G17" s="15" t="str">
        <f t="shared" si="0"/>
        <v/>
      </c>
      <c r="H17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18" spans="1:8" ht="20.25" customHeight="1">
      <c r="A18" s="23">
        <v>74</v>
      </c>
      <c r="B18" s="10"/>
      <c r="C18" s="11"/>
      <c r="D18" s="12"/>
      <c r="E18" s="13"/>
      <c r="F18" s="14"/>
      <c r="G18" s="15" t="str">
        <f t="shared" si="0"/>
        <v/>
      </c>
      <c r="H18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19" spans="1:8" ht="20.25" customHeight="1">
      <c r="A19" s="23">
        <v>75</v>
      </c>
      <c r="B19" s="10"/>
      <c r="C19" s="11"/>
      <c r="D19" s="12"/>
      <c r="E19" s="13"/>
      <c r="F19" s="14"/>
      <c r="G19" s="15" t="str">
        <f t="shared" si="0"/>
        <v/>
      </c>
      <c r="H19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20" spans="1:8" ht="20.25" customHeight="1">
      <c r="A20" s="23">
        <v>76</v>
      </c>
      <c r="B20" s="10"/>
      <c r="C20" s="11"/>
      <c r="D20" s="12"/>
      <c r="E20" s="13"/>
      <c r="F20" s="14"/>
      <c r="G20" s="15" t="str">
        <f t="shared" si="0"/>
        <v/>
      </c>
      <c r="H20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21" spans="1:8" ht="20.25" customHeight="1">
      <c r="A21" s="23">
        <v>77</v>
      </c>
      <c r="B21" s="10"/>
      <c r="C21" s="11"/>
      <c r="D21" s="12"/>
      <c r="E21" s="13"/>
      <c r="F21" s="14"/>
      <c r="G21" s="15" t="str">
        <f t="shared" si="0"/>
        <v/>
      </c>
      <c r="H21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22" spans="1:8" ht="20.25" customHeight="1">
      <c r="A22" s="23">
        <v>78</v>
      </c>
      <c r="B22" s="10"/>
      <c r="C22" s="11"/>
      <c r="D22" s="12"/>
      <c r="E22" s="13"/>
      <c r="F22" s="14"/>
      <c r="G22" s="15" t="str">
        <f t="shared" si="0"/>
        <v/>
      </c>
      <c r="H22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23" spans="1:8" ht="20.25" customHeight="1">
      <c r="A23" s="23">
        <v>79</v>
      </c>
      <c r="B23" s="10"/>
      <c r="C23" s="11"/>
      <c r="D23" s="12"/>
      <c r="E23" s="13"/>
      <c r="F23" s="14"/>
      <c r="G23" s="15" t="str">
        <f t="shared" si="0"/>
        <v/>
      </c>
      <c r="H23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24" spans="1:8" ht="20.25" customHeight="1">
      <c r="A24" s="23">
        <v>80</v>
      </c>
      <c r="B24" s="10"/>
      <c r="C24" s="11"/>
      <c r="D24" s="12"/>
      <c r="E24" s="13"/>
      <c r="F24" s="14"/>
      <c r="G24" s="15" t="str">
        <f t="shared" si="0"/>
        <v/>
      </c>
      <c r="H24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25" spans="1:8" ht="20.25" customHeight="1">
      <c r="A25" s="23">
        <v>81</v>
      </c>
      <c r="B25" s="10"/>
      <c r="C25" s="11"/>
      <c r="D25" s="12"/>
      <c r="E25" s="13"/>
      <c r="F25" s="14"/>
      <c r="G25" s="15" t="str">
        <f t="shared" si="0"/>
        <v/>
      </c>
      <c r="H25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26" spans="1:8" ht="20.25" customHeight="1">
      <c r="A26" s="23">
        <v>82</v>
      </c>
      <c r="B26" s="10"/>
      <c r="C26" s="11"/>
      <c r="D26" s="12"/>
      <c r="E26" s="13"/>
      <c r="F26" s="14"/>
      <c r="G26" s="15" t="str">
        <f t="shared" si="0"/>
        <v/>
      </c>
      <c r="H26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27" spans="1:8" ht="20.25" customHeight="1">
      <c r="A27" s="23">
        <v>83</v>
      </c>
      <c r="B27" s="10"/>
      <c r="C27" s="11"/>
      <c r="D27" s="12"/>
      <c r="E27" s="13"/>
      <c r="F27" s="14"/>
      <c r="G27" s="15" t="str">
        <f t="shared" si="0"/>
        <v/>
      </c>
      <c r="H27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28" spans="1:8" ht="20.25" customHeight="1">
      <c r="A28" s="23">
        <v>84</v>
      </c>
      <c r="B28" s="10"/>
      <c r="C28" s="11"/>
      <c r="D28" s="12"/>
      <c r="E28" s="13"/>
      <c r="F28" s="14"/>
      <c r="G28" s="15" t="str">
        <f t="shared" si="0"/>
        <v/>
      </c>
      <c r="H28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29" spans="1:8" ht="20.25" customHeight="1">
      <c r="A29" s="23">
        <v>85</v>
      </c>
      <c r="B29" s="17"/>
      <c r="C29" s="18"/>
      <c r="D29" s="19"/>
      <c r="E29" s="20"/>
      <c r="F29" s="21"/>
      <c r="G29" s="22" t="str">
        <f t="shared" si="0"/>
        <v/>
      </c>
      <c r="H29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30" spans="1:8" ht="20.25" customHeight="1">
      <c r="A30" s="23">
        <v>86</v>
      </c>
      <c r="B30" s="10"/>
      <c r="C30" s="11"/>
      <c r="D30" s="12"/>
      <c r="E30" s="13"/>
      <c r="F30" s="14"/>
      <c r="G30" s="15" t="str">
        <f t="shared" si="0"/>
        <v/>
      </c>
      <c r="H30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31" spans="1:8" ht="20.25" customHeight="1">
      <c r="A31" s="23">
        <v>87</v>
      </c>
      <c r="B31" s="10"/>
      <c r="C31" s="11"/>
      <c r="D31" s="12"/>
      <c r="E31" s="13"/>
      <c r="F31" s="14"/>
      <c r="G31" s="15" t="str">
        <f t="shared" si="0"/>
        <v/>
      </c>
      <c r="H31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32" spans="1:8" ht="20.25" customHeight="1">
      <c r="A32" s="23">
        <v>88</v>
      </c>
      <c r="B32" s="10"/>
      <c r="C32" s="11"/>
      <c r="D32" s="12"/>
      <c r="E32" s="13"/>
      <c r="F32" s="14"/>
      <c r="G32" s="15" t="str">
        <f t="shared" si="0"/>
        <v/>
      </c>
      <c r="H32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33" spans="1:8" ht="20.25" customHeight="1">
      <c r="A33" s="23">
        <v>89</v>
      </c>
      <c r="B33" s="10"/>
      <c r="C33" s="11"/>
      <c r="D33" s="12"/>
      <c r="E33" s="13"/>
      <c r="F33" s="14"/>
      <c r="G33" s="15" t="str">
        <f t="shared" si="0"/>
        <v/>
      </c>
      <c r="H33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34" spans="1:8" ht="20.25" customHeight="1">
      <c r="A34" s="23">
        <v>90</v>
      </c>
      <c r="B34" s="10"/>
      <c r="C34" s="11"/>
      <c r="D34" s="12"/>
      <c r="E34" s="13"/>
      <c r="F34" s="14"/>
      <c r="G34" s="15" t="str">
        <f t="shared" si="0"/>
        <v/>
      </c>
      <c r="H34" s="9" t="str">
        <f>IF(COUNTIFS(明細書32131415[出動年月日],明細書32131415[[#This Row],[出動年月日]],明細書32131415[使用機械
区分],明細書32131415[[#This Row],[使用機械
区分]])&gt;1,メッセージ[メッセージ],"")</f>
        <v/>
      </c>
    </row>
    <row r="35" spans="1:8" ht="20.25" customHeight="1">
      <c r="E35" s="66" t="s">
        <v>95</v>
      </c>
      <c r="F35" s="67"/>
      <c r="G35" s="25">
        <f>SUM(G37:G39)</f>
        <v>0</v>
      </c>
    </row>
    <row r="36" spans="1:8" s="48" customFormat="1" ht="15" customHeight="1">
      <c r="F36" s="57"/>
      <c r="G36" s="58"/>
    </row>
    <row r="37" spans="1:8" s="48" customFormat="1" ht="15" customHeight="1">
      <c r="C37" s="59"/>
      <c r="E37" s="50" t="s">
        <v>13</v>
      </c>
      <c r="F37" s="51">
        <f>MINUTE(H37)/60+HOUR(H37)+DAY(H37)*24</f>
        <v>0</v>
      </c>
      <c r="G37" s="49">
        <f>F37*VLOOKUP(E37,単価[],2,FALSE)</f>
        <v>0</v>
      </c>
      <c r="H37" s="26">
        <f>SUMIF(明細書32131415[使用機械
区分],E37,明細書32131415[出動時間])</f>
        <v>0</v>
      </c>
    </row>
    <row r="38" spans="1:8" s="48" customFormat="1" ht="15" customHeight="1">
      <c r="E38" s="52" t="s">
        <v>12</v>
      </c>
      <c r="F38" s="51">
        <f>MINUTE(H38)/60+HOUR(H38)+DAY(H38)*24</f>
        <v>0</v>
      </c>
      <c r="G38" s="49">
        <f>F38*VLOOKUP(E38,単価[],2,FALSE)</f>
        <v>0</v>
      </c>
      <c r="H38" s="26">
        <f>SUMIF(明細書32131415[使用機械
区分],E38,明細書32131415[出動時間])</f>
        <v>0</v>
      </c>
    </row>
    <row r="39" spans="1:8" s="48" customFormat="1" ht="15" customHeight="1">
      <c r="E39" s="52" t="s">
        <v>14</v>
      </c>
      <c r="F39" s="51">
        <f>MINUTE(H39)/60+HOUR(H39)+DAY(H39)*24</f>
        <v>0</v>
      </c>
      <c r="G39" s="49">
        <f>F39*VLOOKUP(E39,単価[],2,FALSE)</f>
        <v>0</v>
      </c>
      <c r="H39" s="26">
        <f>SUMIF(明細書32131415[使用機械
区分],E39,明細書32131415[出動時間])</f>
        <v>0</v>
      </c>
    </row>
    <row r="40" spans="1:8" ht="15" customHeight="1"/>
  </sheetData>
  <sheetProtection algorithmName="SHA-512" hashValue="xFfBlx43AFn+PJO93+wsl5wmgmJKGv4Hdy26mh+0H15nJh6NSmVy0ria/tZ18pWLxz98XyD5bZ3rnjUY9BtSuQ==" saltValue="HzPJdZYyoc1tfnzJtPsLQg==" spinCount="100000" sheet="1" scenarios="1" formatCells="0" formatColumns="0" formatRows="0" insertColumns="0" insertRows="0" insertHyperlinks="0" deleteColumns="0" deleteRows="0" sort="0" autoFilter="0" pivotTables="0"/>
  <mergeCells count="2">
    <mergeCell ref="F2:G2"/>
    <mergeCell ref="E35:F35"/>
  </mergeCells>
  <phoneticPr fontId="1"/>
  <conditionalFormatting sqref="A5:G34">
    <cfRule type="expression" dxfId="68" priority="3">
      <formula>($B5&lt;&gt;"")*(COUNTA($B$5:$B5)=COUNTA($B$5:$B$34))</formula>
    </cfRule>
  </conditionalFormatting>
  <conditionalFormatting sqref="H37:H39">
    <cfRule type="expression" dxfId="67" priority="2">
      <formula>(#REF!&lt;&gt;"")*(COUNTA($B$5:$B36)=COUNTA($B$5:$B$34))</formula>
    </cfRule>
  </conditionalFormatting>
  <conditionalFormatting sqref="H5:H34">
    <cfRule type="expression" dxfId="66" priority="1">
      <formula>COUNTIFS($B$5:$B$34,$B5,$C$5:$C$34,$C5)&gt;1</formula>
    </cfRule>
  </conditionalFormatting>
  <dataValidations count="4">
    <dataValidation type="list" allowBlank="1" showInputMessage="1" showErrorMessage="1" sqref="D5:D34">
      <formula1>INDIRECT($C5)</formula1>
    </dataValidation>
    <dataValidation type="time" allowBlank="1" showInputMessage="1" showErrorMessage="1" sqref="E5:E34">
      <formula1>0</formula1>
      <formula2>0.979166666666667</formula2>
    </dataValidation>
    <dataValidation type="time" allowBlank="1" showInputMessage="1" showErrorMessage="1" sqref="F5:F34">
      <formula1>0</formula1>
      <formula2>0.999305555555556</formula2>
    </dataValidation>
    <dataValidation type="list" allowBlank="1" showInputMessage="1" showErrorMessage="1" sqref="F2:G2">
      <formula1>INDIRECT($E$2)</formula1>
    </dataValidation>
  </dataValidations>
  <pageMargins left="0.70866141732283461" right="0.70866141732283461" top="0.59055118110236215" bottom="0.59055118110236215" header="0.31496062992125984" footer="0.31496062992125984"/>
  <pageSetup paperSize="9" orientation="portrait" r:id="rId1"/>
  <headerFooter>
    <oddHeader>&amp;L&amp;10様式第3号（第4条関係）</oddHead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IF(OR($F$2="贄川",$F$2="木曽平沢",$F$2="奈良井"),code!$A$2:$C$2,code!$A$2:$C$2)</xm:f>
          </x14:formula1>
          <xm:sqref>C5:C34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view="pageBreakPreview" topLeftCell="A21" zoomScaleNormal="100" zoomScaleSheetLayoutView="100" workbookViewId="0">
      <selection activeCell="E31" sqref="E31:F31"/>
    </sheetView>
  </sheetViews>
  <sheetFormatPr defaultRowHeight="18.75"/>
  <cols>
    <col min="1" max="1" width="5.5" customWidth="1"/>
    <col min="2" max="2" width="16.125" customWidth="1"/>
    <col min="3" max="3" width="9" bestFit="1" customWidth="1"/>
    <col min="4" max="4" width="16.25" customWidth="1"/>
    <col min="5" max="6" width="9.125" customWidth="1"/>
    <col min="7" max="7" width="13.875" customWidth="1"/>
    <col min="8" max="10" width="9" customWidth="1"/>
  </cols>
  <sheetData>
    <row r="1" spans="1:8" ht="5.25" customHeight="1" thickBot="1"/>
    <row r="2" spans="1:8" ht="26.25" thickBot="1">
      <c r="A2" s="5" t="s">
        <v>100</v>
      </c>
      <c r="C2" s="3"/>
      <c r="E2" s="1" t="s">
        <v>15</v>
      </c>
      <c r="F2" s="68" t="str">
        <f>明細書①!F2</f>
        <v>（区を選択してください）</v>
      </c>
      <c r="G2" s="69"/>
    </row>
    <row r="3" spans="1:8" ht="6" customHeight="1">
      <c r="A3" s="5"/>
      <c r="C3" s="3"/>
      <c r="E3" s="4"/>
      <c r="F3" s="6"/>
      <c r="G3" s="6"/>
    </row>
    <row r="4" spans="1:8" ht="36">
      <c r="A4" s="38" t="s">
        <v>0</v>
      </c>
      <c r="B4" s="39" t="s">
        <v>1</v>
      </c>
      <c r="C4" s="40" t="s">
        <v>5</v>
      </c>
      <c r="D4" s="40" t="s">
        <v>6</v>
      </c>
      <c r="E4" s="39" t="s">
        <v>3</v>
      </c>
      <c r="F4" s="39" t="s">
        <v>4</v>
      </c>
      <c r="G4" s="41" t="s">
        <v>2</v>
      </c>
      <c r="H4" s="35"/>
    </row>
    <row r="5" spans="1:8" ht="20.25" customHeight="1">
      <c r="A5" s="23">
        <v>61</v>
      </c>
      <c r="B5" s="10"/>
      <c r="C5" s="11"/>
      <c r="D5" s="12"/>
      <c r="E5" s="13"/>
      <c r="F5" s="14"/>
      <c r="G5" s="15" t="str">
        <f t="shared" ref="G5:G34" si="0">IF(OR(ISBLANK($E5),ISBLANK($F5),HOUR(F5-E5)&lt;1),"",CEILING(F5-E5,"0:30"))</f>
        <v/>
      </c>
      <c r="H5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6" spans="1:8" ht="20.25" customHeight="1">
      <c r="A6" s="23">
        <v>62</v>
      </c>
      <c r="B6" s="10"/>
      <c r="C6" s="11"/>
      <c r="D6" s="12"/>
      <c r="E6" s="13"/>
      <c r="F6" s="14"/>
      <c r="G6" s="15" t="str">
        <f t="shared" si="0"/>
        <v/>
      </c>
      <c r="H6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7" spans="1:8" ht="20.25" customHeight="1">
      <c r="A7" s="23">
        <v>63</v>
      </c>
      <c r="B7" s="10"/>
      <c r="C7" s="11"/>
      <c r="D7" s="12"/>
      <c r="E7" s="13"/>
      <c r="F7" s="14"/>
      <c r="G7" s="16" t="str">
        <f t="shared" si="0"/>
        <v/>
      </c>
      <c r="H7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8" spans="1:8" ht="20.25" customHeight="1">
      <c r="A8" s="23">
        <v>64</v>
      </c>
      <c r="B8" s="10"/>
      <c r="C8" s="11"/>
      <c r="D8" s="12"/>
      <c r="E8" s="13"/>
      <c r="F8" s="14"/>
      <c r="G8" s="15" t="str">
        <f t="shared" si="0"/>
        <v/>
      </c>
      <c r="H8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9" spans="1:8" ht="20.25" customHeight="1">
      <c r="A9" s="23">
        <v>65</v>
      </c>
      <c r="B9" s="10"/>
      <c r="C9" s="11"/>
      <c r="D9" s="12"/>
      <c r="E9" s="13"/>
      <c r="F9" s="14"/>
      <c r="G9" s="15" t="str">
        <f t="shared" si="0"/>
        <v/>
      </c>
      <c r="H9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10" spans="1:8" ht="20.25" customHeight="1">
      <c r="A10" s="23">
        <v>66</v>
      </c>
      <c r="B10" s="10"/>
      <c r="C10" s="11"/>
      <c r="D10" s="12"/>
      <c r="E10" s="13"/>
      <c r="F10" s="14"/>
      <c r="G10" s="15" t="str">
        <f>IF(OR(ISBLANK($E10),ISBLANK($F10),HOUR(F10-E10)&lt;1),"",CEILING(F10-E10,"0:30"))</f>
        <v/>
      </c>
      <c r="H10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11" spans="1:8" ht="20.25" customHeight="1">
      <c r="A11" s="23">
        <v>67</v>
      </c>
      <c r="B11" s="10"/>
      <c r="C11" s="11"/>
      <c r="D11" s="12"/>
      <c r="E11" s="13"/>
      <c r="F11" s="14"/>
      <c r="G11" s="15" t="str">
        <f>IF(OR(ISBLANK($E11),ISBLANK($F11),HOUR(F11-E11)&lt;1),"",CEILING(F11-E11,"0:30"))</f>
        <v/>
      </c>
      <c r="H11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12" spans="1:8" ht="20.25" customHeight="1">
      <c r="A12" s="23">
        <v>68</v>
      </c>
      <c r="B12" s="10"/>
      <c r="C12" s="11"/>
      <c r="D12" s="12"/>
      <c r="E12" s="13"/>
      <c r="F12" s="14"/>
      <c r="G12" s="15" t="str">
        <f t="shared" si="0"/>
        <v/>
      </c>
      <c r="H12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13" spans="1:8" ht="20.25" customHeight="1">
      <c r="A13" s="23">
        <v>69</v>
      </c>
      <c r="B13" s="10"/>
      <c r="C13" s="11"/>
      <c r="D13" s="12"/>
      <c r="E13" s="13"/>
      <c r="F13" s="14"/>
      <c r="G13" s="15" t="str">
        <f t="shared" si="0"/>
        <v/>
      </c>
      <c r="H13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14" spans="1:8" ht="20.25" customHeight="1">
      <c r="A14" s="23">
        <v>70</v>
      </c>
      <c r="B14" s="10"/>
      <c r="C14" s="11"/>
      <c r="D14" s="12"/>
      <c r="E14" s="13"/>
      <c r="F14" s="14"/>
      <c r="G14" s="15" t="str">
        <f t="shared" si="0"/>
        <v/>
      </c>
      <c r="H14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15" spans="1:8" ht="20.25" customHeight="1">
      <c r="A15" s="23">
        <v>71</v>
      </c>
      <c r="B15" s="10"/>
      <c r="C15" s="11"/>
      <c r="D15" s="12"/>
      <c r="E15" s="13"/>
      <c r="F15" s="14"/>
      <c r="G15" s="15" t="str">
        <f t="shared" si="0"/>
        <v/>
      </c>
      <c r="H15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16" spans="1:8" ht="20.25" customHeight="1">
      <c r="A16" s="23">
        <v>72</v>
      </c>
      <c r="B16" s="10"/>
      <c r="C16" s="11"/>
      <c r="D16" s="12"/>
      <c r="E16" s="13"/>
      <c r="F16" s="14"/>
      <c r="G16" s="15" t="str">
        <f t="shared" si="0"/>
        <v/>
      </c>
      <c r="H16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17" spans="1:8" ht="20.25" customHeight="1">
      <c r="A17" s="23">
        <v>73</v>
      </c>
      <c r="B17" s="10"/>
      <c r="C17" s="11"/>
      <c r="D17" s="12"/>
      <c r="E17" s="13"/>
      <c r="F17" s="14"/>
      <c r="G17" s="15" t="str">
        <f t="shared" si="0"/>
        <v/>
      </c>
      <c r="H17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18" spans="1:8" ht="20.25" customHeight="1">
      <c r="A18" s="23">
        <v>74</v>
      </c>
      <c r="B18" s="10"/>
      <c r="C18" s="11"/>
      <c r="D18" s="12"/>
      <c r="E18" s="13"/>
      <c r="F18" s="14"/>
      <c r="G18" s="15" t="str">
        <f t="shared" si="0"/>
        <v/>
      </c>
      <c r="H18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19" spans="1:8" ht="20.25" customHeight="1">
      <c r="A19" s="23">
        <v>75</v>
      </c>
      <c r="B19" s="10"/>
      <c r="C19" s="11"/>
      <c r="D19" s="12"/>
      <c r="E19" s="13"/>
      <c r="F19" s="14"/>
      <c r="G19" s="15" t="str">
        <f t="shared" si="0"/>
        <v/>
      </c>
      <c r="H19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20" spans="1:8" ht="20.25" customHeight="1">
      <c r="A20" s="23">
        <v>76</v>
      </c>
      <c r="B20" s="10"/>
      <c r="C20" s="11"/>
      <c r="D20" s="12"/>
      <c r="E20" s="13"/>
      <c r="F20" s="14"/>
      <c r="G20" s="15" t="str">
        <f t="shared" si="0"/>
        <v/>
      </c>
      <c r="H20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21" spans="1:8" ht="20.25" customHeight="1">
      <c r="A21" s="23">
        <v>77</v>
      </c>
      <c r="B21" s="10"/>
      <c r="C21" s="11"/>
      <c r="D21" s="12"/>
      <c r="E21" s="13"/>
      <c r="F21" s="14"/>
      <c r="G21" s="15" t="str">
        <f t="shared" si="0"/>
        <v/>
      </c>
      <c r="H21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22" spans="1:8" ht="20.25" customHeight="1">
      <c r="A22" s="23">
        <v>78</v>
      </c>
      <c r="B22" s="10"/>
      <c r="C22" s="11"/>
      <c r="D22" s="12"/>
      <c r="E22" s="13"/>
      <c r="F22" s="14"/>
      <c r="G22" s="15" t="str">
        <f t="shared" si="0"/>
        <v/>
      </c>
      <c r="H22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23" spans="1:8" ht="20.25" customHeight="1">
      <c r="A23" s="23">
        <v>79</v>
      </c>
      <c r="B23" s="10"/>
      <c r="C23" s="11"/>
      <c r="D23" s="12"/>
      <c r="E23" s="13"/>
      <c r="F23" s="14"/>
      <c r="G23" s="15" t="str">
        <f t="shared" si="0"/>
        <v/>
      </c>
      <c r="H23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24" spans="1:8" ht="20.25" customHeight="1">
      <c r="A24" s="23">
        <v>80</v>
      </c>
      <c r="B24" s="10"/>
      <c r="C24" s="11"/>
      <c r="D24" s="12"/>
      <c r="E24" s="13"/>
      <c r="F24" s="14"/>
      <c r="G24" s="15" t="str">
        <f t="shared" si="0"/>
        <v/>
      </c>
      <c r="H24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25" spans="1:8" ht="20.25" customHeight="1">
      <c r="A25" s="23">
        <v>81</v>
      </c>
      <c r="B25" s="10"/>
      <c r="C25" s="11"/>
      <c r="D25" s="12"/>
      <c r="E25" s="13"/>
      <c r="F25" s="14"/>
      <c r="G25" s="15" t="str">
        <f t="shared" si="0"/>
        <v/>
      </c>
      <c r="H25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26" spans="1:8" ht="20.25" customHeight="1">
      <c r="A26" s="23">
        <v>82</v>
      </c>
      <c r="B26" s="10"/>
      <c r="C26" s="11"/>
      <c r="D26" s="12"/>
      <c r="E26" s="13"/>
      <c r="F26" s="14"/>
      <c r="G26" s="15" t="str">
        <f t="shared" si="0"/>
        <v/>
      </c>
      <c r="H26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27" spans="1:8" ht="20.25" customHeight="1">
      <c r="A27" s="23">
        <v>83</v>
      </c>
      <c r="B27" s="10"/>
      <c r="C27" s="11"/>
      <c r="D27" s="12"/>
      <c r="E27" s="13"/>
      <c r="F27" s="14"/>
      <c r="G27" s="15" t="str">
        <f t="shared" si="0"/>
        <v/>
      </c>
      <c r="H27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28" spans="1:8" ht="20.25" customHeight="1">
      <c r="A28" s="23">
        <v>84</v>
      </c>
      <c r="B28" s="10"/>
      <c r="C28" s="11"/>
      <c r="D28" s="12"/>
      <c r="E28" s="13"/>
      <c r="F28" s="14"/>
      <c r="G28" s="15" t="str">
        <f t="shared" si="0"/>
        <v/>
      </c>
      <c r="H28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29" spans="1:8" ht="20.25" customHeight="1">
      <c r="A29" s="23">
        <v>85</v>
      </c>
      <c r="B29" s="17"/>
      <c r="C29" s="18"/>
      <c r="D29" s="19"/>
      <c r="E29" s="20"/>
      <c r="F29" s="21"/>
      <c r="G29" s="22" t="str">
        <f t="shared" si="0"/>
        <v/>
      </c>
      <c r="H29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30" spans="1:8" ht="20.25" customHeight="1">
      <c r="A30" s="23">
        <v>86</v>
      </c>
      <c r="B30" s="10"/>
      <c r="C30" s="11"/>
      <c r="D30" s="12"/>
      <c r="E30" s="13"/>
      <c r="F30" s="14"/>
      <c r="G30" s="15" t="str">
        <f t="shared" si="0"/>
        <v/>
      </c>
      <c r="H30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31" spans="1:8" ht="20.25" customHeight="1">
      <c r="A31" s="23">
        <v>87</v>
      </c>
      <c r="B31" s="10"/>
      <c r="C31" s="11"/>
      <c r="D31" s="12"/>
      <c r="E31" s="13"/>
      <c r="F31" s="14"/>
      <c r="G31" s="15" t="str">
        <f t="shared" si="0"/>
        <v/>
      </c>
      <c r="H31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32" spans="1:8" ht="20.25" customHeight="1">
      <c r="A32" s="23">
        <v>88</v>
      </c>
      <c r="B32" s="10"/>
      <c r="C32" s="11"/>
      <c r="D32" s="12"/>
      <c r="E32" s="13"/>
      <c r="F32" s="14"/>
      <c r="G32" s="15" t="str">
        <f t="shared" si="0"/>
        <v/>
      </c>
      <c r="H32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33" spans="1:8" ht="20.25" customHeight="1">
      <c r="A33" s="23">
        <v>89</v>
      </c>
      <c r="B33" s="10"/>
      <c r="C33" s="11"/>
      <c r="D33" s="12"/>
      <c r="E33" s="13"/>
      <c r="F33" s="14"/>
      <c r="G33" s="15" t="str">
        <f t="shared" si="0"/>
        <v/>
      </c>
      <c r="H33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34" spans="1:8" ht="20.25" customHeight="1">
      <c r="A34" s="23">
        <v>90</v>
      </c>
      <c r="B34" s="10"/>
      <c r="C34" s="11"/>
      <c r="D34" s="12"/>
      <c r="E34" s="13"/>
      <c r="F34" s="14"/>
      <c r="G34" s="15" t="str">
        <f t="shared" si="0"/>
        <v/>
      </c>
      <c r="H34" s="9" t="str">
        <f>IF(COUNTIFS(明細書3213141516[出動年月日],明細書3213141516[[#This Row],[出動年月日]],明細書3213141516[使用機械
区分],明細書3213141516[[#This Row],[使用機械
区分]])&gt;1,メッセージ[メッセージ],"")</f>
        <v/>
      </c>
    </row>
    <row r="35" spans="1:8" ht="20.25" customHeight="1">
      <c r="E35" s="66" t="s">
        <v>95</v>
      </c>
      <c r="F35" s="67"/>
      <c r="G35" s="25">
        <f>SUM(G37:G39)</f>
        <v>0</v>
      </c>
    </row>
    <row r="36" spans="1:8" s="48" customFormat="1" ht="15" customHeight="1">
      <c r="F36" s="57"/>
      <c r="G36" s="58"/>
    </row>
    <row r="37" spans="1:8" s="48" customFormat="1" ht="15" customHeight="1">
      <c r="C37" s="59"/>
      <c r="E37" s="50" t="s">
        <v>13</v>
      </c>
      <c r="F37" s="51">
        <f>MINUTE(H37)/60+HOUR(H37)+DAY(H37)*24</f>
        <v>0</v>
      </c>
      <c r="G37" s="49">
        <f>F37*VLOOKUP(E37,単価[],2,FALSE)</f>
        <v>0</v>
      </c>
      <c r="H37" s="26">
        <f>SUMIF(明細書3213141516[使用機械
区分],E37,明細書3213141516[出動時間])</f>
        <v>0</v>
      </c>
    </row>
    <row r="38" spans="1:8" s="48" customFormat="1" ht="15" customHeight="1">
      <c r="E38" s="52" t="s">
        <v>12</v>
      </c>
      <c r="F38" s="51">
        <f>MINUTE(H38)/60+HOUR(H38)+DAY(H38)*24</f>
        <v>0</v>
      </c>
      <c r="G38" s="49">
        <f>F38*VLOOKUP(E38,単価[],2,FALSE)</f>
        <v>0</v>
      </c>
      <c r="H38" s="26">
        <f>SUMIF(明細書3213141516[使用機械
区分],E38,明細書3213141516[出動時間])</f>
        <v>0</v>
      </c>
    </row>
    <row r="39" spans="1:8" s="48" customFormat="1" ht="15" customHeight="1">
      <c r="E39" s="52" t="s">
        <v>14</v>
      </c>
      <c r="F39" s="51">
        <f>MINUTE(H39)/60+HOUR(H39)+DAY(H39)*24</f>
        <v>0</v>
      </c>
      <c r="G39" s="49">
        <f>F39*VLOOKUP(E39,単価[],2,FALSE)</f>
        <v>0</v>
      </c>
      <c r="H39" s="26">
        <f>SUMIF(明細書3213141516[使用機械
区分],E39,明細書3213141516[出動時間])</f>
        <v>0</v>
      </c>
    </row>
    <row r="40" spans="1:8" ht="15" customHeight="1"/>
  </sheetData>
  <sheetProtection algorithmName="SHA-512" hashValue="xFfBlx43AFn+PJO93+wsl5wmgmJKGv4Hdy26mh+0H15nJh6NSmVy0ria/tZ18pWLxz98XyD5bZ3rnjUY9BtSuQ==" saltValue="HzPJdZYyoc1tfnzJtPsLQg==" spinCount="100000" sheet="1" scenarios="1" formatCells="0" formatColumns="0" formatRows="0" insertColumns="0" insertRows="0" insertHyperlinks="0" deleteColumns="0" deleteRows="0" sort="0" autoFilter="0" pivotTables="0"/>
  <mergeCells count="2">
    <mergeCell ref="F2:G2"/>
    <mergeCell ref="E35:F35"/>
  </mergeCells>
  <phoneticPr fontId="1"/>
  <conditionalFormatting sqref="A5:G34">
    <cfRule type="expression" dxfId="45" priority="3">
      <formula>($B5&lt;&gt;"")*(COUNTA($B$5:$B5)=COUNTA($B$5:$B$34))</formula>
    </cfRule>
  </conditionalFormatting>
  <conditionalFormatting sqref="H37:H39">
    <cfRule type="expression" dxfId="44" priority="2">
      <formula>(#REF!&lt;&gt;"")*(COUNTA($B$5:$B36)=COUNTA($B$5:$B$34))</formula>
    </cfRule>
  </conditionalFormatting>
  <conditionalFormatting sqref="H5:H34">
    <cfRule type="expression" dxfId="43" priority="1">
      <formula>COUNTIFS($B$5:$B$34,$B5,$C$5:$C$34,$C5)&gt;1</formula>
    </cfRule>
  </conditionalFormatting>
  <dataValidations count="4">
    <dataValidation type="list" allowBlank="1" showInputMessage="1" showErrorMessage="1" sqref="F2:G2">
      <formula1>INDIRECT($E$2)</formula1>
    </dataValidation>
    <dataValidation type="time" allowBlank="1" showInputMessage="1" showErrorMessage="1" sqref="F5:F34">
      <formula1>0</formula1>
      <formula2>0.999305555555556</formula2>
    </dataValidation>
    <dataValidation type="time" allowBlank="1" showInputMessage="1" showErrorMessage="1" sqref="E5:E34">
      <formula1>0</formula1>
      <formula2>0.979166666666667</formula2>
    </dataValidation>
    <dataValidation type="list" allowBlank="1" showInputMessage="1" showErrorMessage="1" sqref="D5:D34">
      <formula1>INDIRECT($C5)</formula1>
    </dataValidation>
  </dataValidations>
  <pageMargins left="0.70866141732283461" right="0.70866141732283461" top="0.59055118110236215" bottom="0.59055118110236215" header="0.31496062992125984" footer="0.31496062992125984"/>
  <pageSetup paperSize="9" orientation="portrait" r:id="rId1"/>
  <headerFooter>
    <oddHeader>&amp;L&amp;10様式第3号（第4条関係）</oddHead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IF(OR($F$2="贄川",$F$2="木曽平沢",$F$2="奈良井"),code!$A$2:$C$2,code!$A$2:$C$2)</xm:f>
          </x14:formula1>
          <xm:sqref>C5:C34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明細書①</vt:lpstr>
      <vt:lpstr>明細書②</vt:lpstr>
      <vt:lpstr>明細書③</vt:lpstr>
      <vt:lpstr>明細書④</vt:lpstr>
      <vt:lpstr>明細書⑤</vt:lpstr>
      <vt:lpstr>明細書⑥</vt:lpstr>
      <vt:lpstr>明細書⑦</vt:lpstr>
      <vt:lpstr>明細書⑧</vt:lpstr>
      <vt:lpstr>明細書⑨</vt:lpstr>
      <vt:lpstr>明細書⑩</vt:lpstr>
      <vt:lpstr>記入例</vt:lpstr>
      <vt:lpstr>code</vt:lpstr>
      <vt:lpstr>記入例!Print_Area</vt:lpstr>
      <vt:lpstr>明細書①!Print_Area</vt:lpstr>
      <vt:lpstr>明細書②!Print_Area</vt:lpstr>
      <vt:lpstr>明細書③!Print_Area</vt:lpstr>
      <vt:lpstr>明細書④!Print_Area</vt:lpstr>
      <vt:lpstr>明細書⑤!Print_Area</vt:lpstr>
      <vt:lpstr>明細書⑥!Print_Area</vt:lpstr>
      <vt:lpstr>明細書⑦!Print_Area</vt:lpstr>
      <vt:lpstr>明細書⑧!Print_Area</vt:lpstr>
      <vt:lpstr>明細書⑨!Print_Area</vt:lpstr>
      <vt:lpstr>明細書⑩!Print_Area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2025-03-11T07:07:11Z</dcterms:modified>
</cp:coreProperties>
</file>