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0205財政課\02 財政係\990 公会計（メインフォルダ）\R03\31 連結財務書類（★8月初旬に依頼）\"/>
    </mc:Choice>
  </mc:AlternateContent>
  <bookViews>
    <workbookView xWindow="0" yWindow="0" windowWidth="15345" windowHeight="4335"/>
  </bookViews>
  <sheets>
    <sheet name="連結貸借対照表" sheetId="5" r:id="rId1"/>
    <sheet name="連結行政コスト計算書" sheetId="6" r:id="rId2"/>
    <sheet name="連結純資産変動計算書 (修正)" sheetId="11" r:id="rId3"/>
    <sheet name="連結資金収支計算書" sheetId="8" r:id="rId4"/>
  </sheets>
  <externalReferences>
    <externalReference r:id="rId5"/>
    <externalReference r:id="rId6"/>
  </externalReferences>
  <definedNames>
    <definedName name="CSV" localSheetId="2">#REF!</definedName>
    <definedName name="CSV">#REF!</definedName>
    <definedName name="CSVDATA" localSheetId="2">#REF!</definedName>
    <definedName name="CSVDATA">#REF!</definedName>
    <definedName name="_xlnm.Print_Area" localSheetId="1">連結行政コスト計算書!$B$1:$P$41</definedName>
    <definedName name="_xlnm.Print_Area" localSheetId="3">連結資金収支計算書!$B$1:$O$61</definedName>
    <definedName name="_xlnm.Print_Area" localSheetId="2">'連結純資産変動計算書 (修正)'!$B$1:$S$28</definedName>
    <definedName name="_xlnm.Print_Area" localSheetId="0">連結貸借対照表!$C$1:$AB$77</definedName>
    <definedName name="おの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1" l="1"/>
  <c r="U23" i="11"/>
  <c r="U22" i="11"/>
  <c r="U21" i="11"/>
  <c r="U20" i="11"/>
  <c r="U19" i="11"/>
  <c r="W14" i="11"/>
  <c r="V14" i="11"/>
  <c r="V25" i="11" s="1"/>
  <c r="U12" i="11"/>
  <c r="U11" i="11"/>
  <c r="X10" i="11"/>
  <c r="X13" i="11" s="1"/>
  <c r="X25" i="11" s="1"/>
  <c r="X26" i="11" s="1"/>
  <c r="U26" i="11" s="1"/>
  <c r="W10" i="11"/>
  <c r="W13" i="11" s="1"/>
  <c r="U9" i="11"/>
  <c r="U8" i="11"/>
  <c r="W25" i="11" l="1"/>
  <c r="U13" i="11"/>
  <c r="U25" i="11"/>
  <c r="U10" i="11"/>
  <c r="AE74" i="5" l="1"/>
  <c r="AD68" i="5"/>
  <c r="AD64" i="5" s="1"/>
  <c r="AD59" i="5"/>
  <c r="AD53" i="5"/>
  <c r="AD49" i="5"/>
  <c r="AD33" i="5"/>
  <c r="AE13" i="5"/>
  <c r="AD9" i="5"/>
  <c r="AE7" i="5"/>
  <c r="AE22" i="5" s="1"/>
  <c r="Q58" i="8"/>
  <c r="Q47" i="8"/>
  <c r="Q44" i="8"/>
  <c r="Q50" i="8" s="1"/>
  <c r="Q36" i="8"/>
  <c r="Q30" i="8"/>
  <c r="Q42" i="8" s="1"/>
  <c r="Q24" i="8"/>
  <c r="Q19" i="8"/>
  <c r="Q15" i="8"/>
  <c r="Q10" i="8"/>
  <c r="R36" i="6"/>
  <c r="R31" i="6"/>
  <c r="R27" i="6"/>
  <c r="R23" i="6"/>
  <c r="R19" i="6"/>
  <c r="R14" i="6"/>
  <c r="R9" i="6"/>
  <c r="AE75" i="5" l="1"/>
  <c r="AD52" i="5"/>
  <c r="AD8" i="5"/>
  <c r="Q9" i="8"/>
  <c r="Q28" i="8" s="1"/>
  <c r="Q51" i="8" s="1"/>
  <c r="Q54" i="8" s="1"/>
  <c r="Q59" i="8" s="1"/>
  <c r="R8" i="6"/>
  <c r="R7" i="6" s="1"/>
  <c r="R30" i="6" s="1"/>
  <c r="R39" i="6" s="1"/>
  <c r="AD7" i="5" l="1"/>
  <c r="AD75" i="5" s="1"/>
</calcChain>
</file>

<file path=xl/sharedStrings.xml><?xml version="1.0" encoding="utf-8"?>
<sst xmlns="http://schemas.openxmlformats.org/spreadsheetml/2006/main" count="490" uniqueCount="364">
  <si>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</si>
  <si>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</si>
  <si>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</si>
  <si>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</si>
  <si>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</si>
  <si>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</si>
  <si>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</si>
  <si>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</si>
  <si>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</si>
  <si>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</si>
  <si>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</si>
  <si>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</si>
  <si>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</si>
  <si>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</si>
  <si>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</si>
  <si>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</si>
  <si>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</si>
  <si>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</si>
  <si>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</si>
  <si>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</si>
  <si>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</si>
  <si>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</si>
  <si>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</si>
  <si>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</si>
  <si>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</si>
  <si>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</si>
  <si>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</si>
  <si>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</si>
  <si>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</si>
  <si>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</si>
  <si>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</si>
  <si>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</si>
  <si>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</si>
  <si>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</si>
  <si>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</si>
  <si>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</si>
  <si>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</si>
  <si>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</si>
  <si>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</si>
  <si>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</si>
  <si>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</si>
  <si>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</si>
  <si>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</si>
  <si>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</si>
  <si>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</si>
  <si>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</si>
  <si>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</si>
  <si>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</si>
  <si>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</si>
  <si>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</si>
  <si>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</si>
  <si>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</si>
  <si>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</si>
  <si>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</si>
  <si>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</si>
  <si>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</si>
  <si>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</si>
  <si>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</si>
  <si>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</si>
  <si>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</si>
  <si>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</si>
  <si>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</si>
  <si>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</si>
  <si>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</si>
  <si>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</si>
  <si>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</si>
  <si>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</si>
  <si>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</si>
  <si>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</si>
  <si>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</si>
  <si>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</si>
  <si>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</si>
  <si>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</si>
  <si>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</si>
  <si>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</si>
  <si>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</si>
  <si>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</si>
  <si>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</si>
  <si>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</si>
  <si>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</si>
  <si>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</si>
  <si>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</si>
  <si>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</si>
  <si>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</si>
  <si>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</si>
  <si>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</si>
  <si>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</si>
  <si>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</si>
  <si>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</si>
  <si>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</si>
  <si>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</si>
  <si>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</si>
  <si>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</si>
  <si>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</si>
  <si>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</si>
  <si>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</si>
  <si>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</si>
  <si>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</si>
  <si>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</si>
  <si>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</si>
  <si>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</si>
  <si>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</si>
  <si>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</si>
  <si>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</si>
  <si>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</si>
  <si>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</si>
  <si>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</si>
  <si>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</si>
  <si>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</si>
  <si>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</si>
  <si>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</si>
  <si>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</si>
  <si>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</si>
  <si>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</si>
  <si>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</si>
  <si>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</si>
  <si>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</si>
  <si>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</si>
  <si>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</si>
  <si>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</si>
  <si>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</si>
  <si>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</si>
  <si>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</si>
  <si>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</si>
  <si>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</si>
  <si>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</si>
  <si>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</si>
  <si>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</si>
  <si>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</si>
  <si>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</si>
  <si>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</si>
  <si>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</si>
  <si>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</si>
  <si>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</si>
  <si>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</si>
  <si>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</si>
  <si>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</si>
  <si>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</si>
  <si>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</si>
  <si>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</si>
  <si>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</si>
  <si>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</si>
  <si>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</si>
  <si>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</si>
  <si>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</si>
  <si>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</si>
  <si>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</si>
  <si>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</si>
  <si>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</si>
  <si>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</si>
  <si>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</si>
  <si>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</si>
  <si>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</si>
  <si>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</si>
  <si>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</si>
  <si>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</si>
  <si>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</si>
  <si>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</si>
  <si>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</si>
  <si>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</si>
  <si>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</si>
  <si>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</si>
  <si>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</si>
  <si>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</si>
  <si>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</si>
  <si>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</si>
  <si>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</si>
  <si>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</si>
  <si>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</si>
  <si>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</si>
  <si>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</si>
  <si>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</si>
  <si>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</si>
  <si>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</si>
  <si>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</si>
  <si>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</si>
  <si>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</si>
  <si>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</si>
  <si>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</si>
  <si>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</si>
  <si>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</si>
  <si>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</si>
  <si>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</si>
  <si>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</si>
  <si>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</si>
  <si>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</si>
  <si>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</si>
  <si>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</si>
  <si>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</si>
  <si>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</si>
  <si>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</si>
  <si>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</si>
  <si>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</si>
  <si>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</si>
  <si>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</si>
  <si>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</si>
  <si>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</si>
  <si>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</si>
  <si>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</si>
  <si>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</si>
  <si>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</si>
  <si>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</si>
  <si>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</si>
  <si>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</si>
  <si>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</si>
  <si>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</si>
  <si>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</si>
  <si>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</si>
  <si>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</si>
  <si>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</si>
  <si>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</si>
  <si>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</si>
  <si>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</si>
  <si>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</si>
  <si>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</si>
  <si>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</si>
  <si>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</si>
  <si>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</si>
  <si>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</si>
  <si>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</si>
  <si>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</si>
  <si>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</si>
  <si>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</si>
  <si>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</si>
  <si>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</si>
  <si>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</si>
  <si>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</si>
  <si>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</si>
  <si>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</si>
  <si>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</si>
  <si>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</si>
  <si>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</si>
  <si>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</si>
  <si>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</si>
  <si>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</si>
  <si>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</si>
  <si>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</si>
  <si>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</si>
  <si>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</si>
  <si>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</si>
  <si>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</si>
  <si>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</si>
  <si>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</si>
  <si>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</si>
  <si>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</si>
  <si>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</si>
  <si>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</si>
  <si>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</si>
  <si>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</si>
  <si>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</si>
  <si>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</si>
  <si>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</si>
  <si>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</si>
  <si>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</si>
  <si>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</si>
  <si>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</si>
  <si>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</si>
  <si>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</si>
  <si>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</si>
  <si>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</si>
  <si>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</si>
  <si>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</si>
  <si>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</si>
  <si>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</si>
  <si>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</si>
  <si>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</si>
  <si>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</si>
  <si>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</si>
  <si>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</si>
  <si>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</si>
  <si>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</si>
  <si>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</si>
  <si>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</si>
  <si>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</si>
  <si>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</si>
  <si>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</si>
  <si>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</si>
  <si>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</si>
  <si>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</si>
  <si>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</si>
  <si>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</si>
  <si>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</si>
  <si>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</si>
  <si>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</si>
  <si>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</si>
  <si>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</si>
  <si>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</si>
  <si>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</si>
  <si>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</si>
  <si>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</si>
  <si>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</si>
  <si>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</si>
  <si>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</si>
  <si>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</si>
  <si>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</si>
  <si>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</si>
  <si>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</si>
  <si>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</si>
  <si>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</si>
  <si>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</si>
  <si>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</si>
  <si>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</si>
  <si>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</si>
  <si>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</si>
  <si>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</si>
  <si>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</si>
  <si>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</si>
  <si>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</si>
  <si>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</si>
  <si>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</si>
  <si>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</si>
  <si>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</si>
  <si>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</si>
  <si>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</si>
  <si>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</si>
  <si>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</si>
  <si>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</si>
  <si>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</si>
  <si>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</si>
  <si>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</si>
  <si>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</si>
  <si>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</si>
  <si>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</si>
  <si>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</si>
  <si>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</si>
  <si>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</si>
  <si>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</si>
  <si>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</si>
  <si>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</si>
  <si>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</si>
  <si>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</si>
  <si>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</si>
  <si>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</si>
  <si>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</si>
  <si>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</si>
  <si>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</si>
  <si>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</si>
  <si>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</si>
  <si>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</si>
  <si>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</si>
  <si>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</si>
  <si>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</si>
  <si>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</si>
  <si>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</si>
  <si>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</si>
  <si>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</si>
  <si>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</si>
  <si>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</si>
  <si>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</si>
  <si>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</si>
  <si>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自　令和２年４月１日　</t>
    <phoneticPr fontId="11"/>
  </si>
  <si>
    <t>至　令和３年３月３１日</t>
    <phoneticPr fontId="11"/>
  </si>
  <si>
    <t>※</t>
  </si>
  <si>
    <t>地方債等償還支出</t>
    <phoneticPr fontId="11"/>
  </si>
  <si>
    <t>地方債等発行収入</t>
    <phoneticPr fontId="11"/>
  </si>
  <si>
    <t>（令和３年３月３１日現在）</t>
  </si>
  <si>
    <t>地方債等</t>
    <phoneticPr fontId="2"/>
  </si>
  <si>
    <t>1年内償還予定地方債等</t>
    <phoneticPr fontId="2"/>
  </si>
  <si>
    <t>塩尻市連結貸借対照表</t>
    <rPh sb="0" eb="3">
      <t>シオジリシ</t>
    </rPh>
    <phoneticPr fontId="2"/>
  </si>
  <si>
    <t>-</t>
    <phoneticPr fontId="2"/>
  </si>
  <si>
    <t>-</t>
    <phoneticPr fontId="11"/>
  </si>
  <si>
    <t>塩尻市連結行政コスト計算書</t>
    <rPh sb="0" eb="3">
      <t>シオジリシ</t>
    </rPh>
    <phoneticPr fontId="11"/>
  </si>
  <si>
    <t>塩尻市連結資金収支計算書</t>
    <rPh sb="0" eb="3">
      <t>シオジリシ</t>
    </rPh>
    <phoneticPr fontId="11"/>
  </si>
  <si>
    <t>塩尻市連結純資産変動計算書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</si>
</sst>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1" fillId="0" borderId="39" xfId="8" applyNumberFormat="1" applyFont="1" applyFill="1" applyBorder="1" applyAlignment="1">
      <alignment horizontal="right" vertical="center"/>
    </xf>
    <xf numFmtId="176" fontId="1" fillId="0" borderId="40" xfId="8" applyNumberFormat="1" applyFont="1" applyFill="1" applyBorder="1" applyAlignment="1">
      <alignment horizontal="right" vertical="center"/>
    </xf>
    <xf numFmtId="176" fontId="0" fillId="0" borderId="0" xfId="8" applyNumberFormat="1" applyFont="1" applyFill="1" applyBorder="1" applyAlignment="1">
      <alignment horizontal="right" vertical="center"/>
    </xf>
    <xf numFmtId="180" fontId="9" fillId="0" borderId="13" xfId="8" applyNumberFormat="1" applyFont="1" applyFill="1" applyBorder="1" applyAlignment="1">
      <alignment horizontal="center" vertical="center"/>
    </xf>
    <xf numFmtId="176" fontId="0" fillId="0" borderId="12" xfId="8" applyNumberFormat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180" fontId="1" fillId="0" borderId="40" xfId="8" applyNumberFormat="1" applyFont="1" applyFill="1" applyBorder="1" applyAlignment="1">
      <alignment horizontal="righ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2633;&#23611;&#24066;&#36899;&#32080;&#12305;&#36899;&#32080;&#32020;&#36039;&#29987;&#22793;&#21205;&#35336;&#31639;&#26360;&#65288;&#36899;&#32080;&#12288;&#21336;&#20301;&#65306;&#21315;&#20870;&#65289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純資産変動計算書 (2)"/>
      <sheetName val="連結貸借対照表"/>
      <sheetName val="連結行政コスト計算書"/>
      <sheetName val="連結純資産変動計算書"/>
      <sheetName val="連結資金収支計算書"/>
      <sheetName val="連結行政コスト及び純資産変動計算書"/>
      <sheetName val="注記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E77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7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7" ht="23.25" customHeight="1" x14ac:dyDescent="0.25">
      <c r="C2" s="8"/>
      <c r="D2" s="227" t="s">
        <v>358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57" ht="21" customHeight="1" x14ac:dyDescent="0.15">
      <c r="D3" s="228" t="s">
        <v>355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</row>
    <row r="4" spans="1:57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349</v>
      </c>
      <c r="AB4" s="13"/>
    </row>
    <row r="5" spans="1:57" s="16" customFormat="1" ht="14.25" customHeight="1" thickBot="1" x14ac:dyDescent="0.2">
      <c r="A5" s="15" t="s">
        <v>325</v>
      </c>
      <c r="B5" s="15" t="s">
        <v>326</v>
      </c>
      <c r="D5" s="229" t="s">
        <v>0</v>
      </c>
      <c r="E5" s="230"/>
      <c r="F5" s="230"/>
      <c r="G5" s="230"/>
      <c r="H5" s="230"/>
      <c r="I5" s="230"/>
      <c r="J5" s="230"/>
      <c r="K5" s="231"/>
      <c r="L5" s="231"/>
      <c r="M5" s="231"/>
      <c r="N5" s="231"/>
      <c r="O5" s="231"/>
      <c r="P5" s="232" t="s">
        <v>327</v>
      </c>
      <c r="Q5" s="233"/>
      <c r="R5" s="230" t="s">
        <v>0</v>
      </c>
      <c r="S5" s="230"/>
      <c r="T5" s="230"/>
      <c r="U5" s="230"/>
      <c r="V5" s="230"/>
      <c r="W5" s="230"/>
      <c r="X5" s="230"/>
      <c r="Y5" s="230"/>
      <c r="Z5" s="232" t="s">
        <v>327</v>
      </c>
      <c r="AA5" s="233"/>
    </row>
    <row r="6" spans="1:57" ht="14.65" customHeight="1" x14ac:dyDescent="0.15">
      <c r="D6" s="17" t="s">
        <v>328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329</v>
      </c>
      <c r="S6" s="19"/>
      <c r="T6" s="19"/>
      <c r="U6" s="19"/>
      <c r="V6" s="19"/>
      <c r="W6" s="19"/>
      <c r="X6" s="19"/>
      <c r="Y6" s="18"/>
      <c r="Z6" s="21"/>
      <c r="AA6" s="23"/>
      <c r="BD6" s="223"/>
      <c r="BE6" s="223"/>
    </row>
    <row r="7" spans="1:57" ht="14.65" customHeight="1" x14ac:dyDescent="0.15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170217601</v>
      </c>
      <c r="Q7" s="26" t="s">
        <v>352</v>
      </c>
      <c r="R7" s="19"/>
      <c r="S7" s="19" t="s">
        <v>115</v>
      </c>
      <c r="T7" s="19"/>
      <c r="U7" s="19"/>
      <c r="V7" s="19"/>
      <c r="W7" s="19"/>
      <c r="X7" s="19"/>
      <c r="Y7" s="18"/>
      <c r="Z7" s="25">
        <v>74031052</v>
      </c>
      <c r="AA7" s="27" t="s">
        <v>352</v>
      </c>
      <c r="AD7" s="9">
        <f>IF(AND(AD8="-",AD49="-",AD52="-"),"-",SUM(AD8,AD49,AD52))</f>
        <v>170217601083</v>
      </c>
      <c r="AE7" s="9">
        <f>IF(COUNTIF(AE8:AE12,"-")=COUNTA(AE8:AE12),"-",SUM(AE8:AE12))</f>
        <v>74031052116</v>
      </c>
      <c r="BD7" s="223"/>
      <c r="BE7" s="223"/>
    </row>
    <row r="8" spans="1:57" ht="14.65" customHeight="1" x14ac:dyDescent="0.15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165117273</v>
      </c>
      <c r="Q8" s="26"/>
      <c r="R8" s="19"/>
      <c r="S8" s="19"/>
      <c r="T8" s="19" t="s">
        <v>356</v>
      </c>
      <c r="U8" s="19"/>
      <c r="V8" s="19"/>
      <c r="W8" s="19"/>
      <c r="X8" s="19"/>
      <c r="Y8" s="18"/>
      <c r="Z8" s="25">
        <v>48198997</v>
      </c>
      <c r="AA8" s="27"/>
      <c r="AD8" s="9">
        <f>IF(AND(AD9="-",AD33="-",COUNTIF(AD46:AD48,"-")=COUNTA(AD46:AD48)),"-",SUM(AD9,AD33,AD46:AD48))</f>
        <v>165117273048</v>
      </c>
      <c r="AE8" s="9">
        <v>48198996715</v>
      </c>
      <c r="BD8" s="223"/>
      <c r="BE8" s="223"/>
    </row>
    <row r="9" spans="1:57" ht="14.65" customHeight="1" x14ac:dyDescent="0.15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67378932</v>
      </c>
      <c r="Q9" s="26"/>
      <c r="R9" s="19"/>
      <c r="S9" s="19"/>
      <c r="T9" s="19" t="s">
        <v>118</v>
      </c>
      <c r="U9" s="19"/>
      <c r="V9" s="19"/>
      <c r="W9" s="19"/>
      <c r="X9" s="19"/>
      <c r="Y9" s="18"/>
      <c r="Z9" s="25">
        <v>913176</v>
      </c>
      <c r="AA9" s="27"/>
      <c r="AD9" s="9">
        <f>IF(COUNTIF(AD10:AD32,"-")=COUNTA(AD10:AD32),"-",SUM(AD10:AD32))</f>
        <v>67378931833</v>
      </c>
      <c r="AE9" s="9">
        <v>913175782</v>
      </c>
      <c r="BD9" s="223"/>
      <c r="BE9" s="223"/>
    </row>
    <row r="10" spans="1:57" ht="14.65" customHeight="1" x14ac:dyDescent="0.15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28763840</v>
      </c>
      <c r="Q10" s="26"/>
      <c r="R10" s="19"/>
      <c r="S10" s="19"/>
      <c r="T10" s="19" t="s">
        <v>120</v>
      </c>
      <c r="U10" s="19"/>
      <c r="V10" s="19"/>
      <c r="W10" s="19"/>
      <c r="X10" s="19"/>
      <c r="Y10" s="18"/>
      <c r="Z10" s="25">
        <v>4091679</v>
      </c>
      <c r="AA10" s="27"/>
      <c r="AD10" s="9">
        <v>28763839947</v>
      </c>
      <c r="AE10" s="9">
        <v>4091679010</v>
      </c>
      <c r="BD10" s="223"/>
      <c r="BE10" s="223"/>
    </row>
    <row r="11" spans="1:57" ht="14.65" customHeight="1" x14ac:dyDescent="0.15">
      <c r="A11" s="7" t="s">
        <v>12</v>
      </c>
      <c r="B11" s="7" t="s">
        <v>121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24" t="s">
        <v>359</v>
      </c>
      <c r="Q11" s="26"/>
      <c r="R11" s="19"/>
      <c r="S11" s="19"/>
      <c r="T11" s="19" t="s">
        <v>122</v>
      </c>
      <c r="U11" s="19"/>
      <c r="V11" s="19"/>
      <c r="W11" s="19"/>
      <c r="X11" s="19"/>
      <c r="Y11" s="18"/>
      <c r="Z11" s="25">
        <v>183244</v>
      </c>
      <c r="AA11" s="27"/>
      <c r="AD11" s="9">
        <v>0</v>
      </c>
      <c r="AE11" s="9">
        <v>183244000</v>
      </c>
      <c r="BD11" s="223"/>
      <c r="BE11" s="223"/>
    </row>
    <row r="12" spans="1:57" ht="14.65" customHeight="1" x14ac:dyDescent="0.15">
      <c r="A12" s="7" t="s">
        <v>14</v>
      </c>
      <c r="B12" s="7" t="s">
        <v>123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3215509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20643957</v>
      </c>
      <c r="AA12" s="27"/>
      <c r="AD12" s="9">
        <v>3215508600</v>
      </c>
      <c r="AE12" s="9">
        <v>20643956609</v>
      </c>
      <c r="BD12" s="223"/>
      <c r="BE12" s="223"/>
    </row>
    <row r="13" spans="1:57" ht="14.65" customHeight="1" x14ac:dyDescent="0.15">
      <c r="A13" s="7" t="s">
        <v>16</v>
      </c>
      <c r="B13" s="7" t="s">
        <v>124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24" t="s">
        <v>359</v>
      </c>
      <c r="Q13" s="26"/>
      <c r="R13" s="19"/>
      <c r="S13" s="19" t="s">
        <v>125</v>
      </c>
      <c r="T13" s="19"/>
      <c r="U13" s="19"/>
      <c r="V13" s="19"/>
      <c r="W13" s="19"/>
      <c r="X13" s="19"/>
      <c r="Y13" s="18"/>
      <c r="Z13" s="25">
        <v>6636559</v>
      </c>
      <c r="AA13" s="27"/>
      <c r="AD13" s="9">
        <v>0</v>
      </c>
      <c r="AE13" s="9">
        <f>IF(COUNTIF(AE14:AE21,"-")=COUNTA(AE14:AE21),"-",SUM(AE14:AE21))</f>
        <v>6636559262</v>
      </c>
      <c r="BD13" s="223"/>
      <c r="BE13" s="223"/>
    </row>
    <row r="14" spans="1:57" ht="14.65" customHeight="1" x14ac:dyDescent="0.15">
      <c r="A14" s="7" t="s">
        <v>18</v>
      </c>
      <c r="B14" s="7" t="s">
        <v>126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67733711</v>
      </c>
      <c r="Q14" s="26"/>
      <c r="R14" s="19"/>
      <c r="S14" s="19"/>
      <c r="T14" s="19" t="s">
        <v>357</v>
      </c>
      <c r="U14" s="19"/>
      <c r="V14" s="19"/>
      <c r="W14" s="19"/>
      <c r="X14" s="19"/>
      <c r="Y14" s="18"/>
      <c r="Z14" s="25">
        <v>5205038</v>
      </c>
      <c r="AA14" s="27"/>
      <c r="AD14" s="9">
        <v>67733710664</v>
      </c>
      <c r="AE14" s="9">
        <v>5205037858</v>
      </c>
      <c r="BD14" s="223"/>
      <c r="BE14" s="223"/>
    </row>
    <row r="15" spans="1:57" ht="14.65" customHeight="1" x14ac:dyDescent="0.15">
      <c r="A15" s="7" t="s">
        <v>20</v>
      </c>
      <c r="B15" s="7" t="s">
        <v>127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-35318806</v>
      </c>
      <c r="Q15" s="26"/>
      <c r="R15" s="19"/>
      <c r="S15" s="19"/>
      <c r="T15" s="19" t="s">
        <v>128</v>
      </c>
      <c r="U15" s="19"/>
      <c r="V15" s="19"/>
      <c r="W15" s="19"/>
      <c r="X15" s="19"/>
      <c r="Y15" s="18"/>
      <c r="Z15" s="25">
        <v>478353</v>
      </c>
      <c r="AA15" s="27"/>
      <c r="AD15" s="9">
        <v>-35318805869</v>
      </c>
      <c r="AE15" s="9">
        <v>478353494</v>
      </c>
      <c r="BD15" s="223"/>
      <c r="BE15" s="223"/>
    </row>
    <row r="16" spans="1:57" ht="14.65" customHeight="1" x14ac:dyDescent="0.15">
      <c r="A16" s="7" t="s">
        <v>330</v>
      </c>
      <c r="B16" s="7" t="s">
        <v>129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24" t="s">
        <v>359</v>
      </c>
      <c r="Q16" s="26"/>
      <c r="R16" s="19"/>
      <c r="S16" s="19"/>
      <c r="T16" s="19" t="s">
        <v>130</v>
      </c>
      <c r="U16" s="19"/>
      <c r="V16" s="19"/>
      <c r="W16" s="19"/>
      <c r="X16" s="19"/>
      <c r="Y16" s="18"/>
      <c r="Z16" s="25">
        <v>3714</v>
      </c>
      <c r="AA16" s="27"/>
      <c r="AD16" s="9">
        <v>0</v>
      </c>
      <c r="AE16" s="9">
        <v>3713528</v>
      </c>
      <c r="BD16" s="223"/>
      <c r="BE16" s="223"/>
    </row>
    <row r="17" spans="1:57" ht="14.65" customHeight="1" x14ac:dyDescent="0.15">
      <c r="A17" s="7" t="s">
        <v>23</v>
      </c>
      <c r="B17" s="7" t="s">
        <v>131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13198116</v>
      </c>
      <c r="Q17" s="26"/>
      <c r="R17" s="18"/>
      <c r="S17" s="19"/>
      <c r="T17" s="19" t="s">
        <v>132</v>
      </c>
      <c r="U17" s="19"/>
      <c r="V17" s="19"/>
      <c r="W17" s="19"/>
      <c r="X17" s="19"/>
      <c r="Y17" s="18"/>
      <c r="Z17" s="25">
        <v>8835</v>
      </c>
      <c r="AA17" s="27"/>
      <c r="AD17" s="9">
        <v>13198116059</v>
      </c>
      <c r="AE17" s="9">
        <v>8834700</v>
      </c>
      <c r="BD17" s="223"/>
      <c r="BE17" s="223"/>
    </row>
    <row r="18" spans="1:57" ht="14.65" customHeight="1" x14ac:dyDescent="0.15">
      <c r="A18" s="7" t="s">
        <v>25</v>
      </c>
      <c r="B18" s="7" t="s">
        <v>133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-10363740</v>
      </c>
      <c r="Q18" s="26"/>
      <c r="R18" s="18"/>
      <c r="S18" s="19"/>
      <c r="T18" s="19" t="s">
        <v>134</v>
      </c>
      <c r="U18" s="19"/>
      <c r="V18" s="19"/>
      <c r="W18" s="19"/>
      <c r="X18" s="19"/>
      <c r="Y18" s="18"/>
      <c r="Z18" s="224" t="s">
        <v>359</v>
      </c>
      <c r="AA18" s="27"/>
      <c r="AD18" s="9">
        <v>-10363739938</v>
      </c>
      <c r="AE18" s="9">
        <v>0</v>
      </c>
      <c r="BD18" s="223"/>
      <c r="BE18" s="223"/>
    </row>
    <row r="19" spans="1:57" ht="14.65" customHeight="1" x14ac:dyDescent="0.15">
      <c r="A19" s="7" t="s">
        <v>331</v>
      </c>
      <c r="B19" s="7" t="s">
        <v>135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24" t="s">
        <v>359</v>
      </c>
      <c r="Q19" s="26"/>
      <c r="R19" s="19"/>
      <c r="S19" s="19"/>
      <c r="T19" s="19" t="s">
        <v>136</v>
      </c>
      <c r="U19" s="19"/>
      <c r="V19" s="19"/>
      <c r="W19" s="19"/>
      <c r="X19" s="19"/>
      <c r="Y19" s="18"/>
      <c r="Z19" s="25">
        <v>408549</v>
      </c>
      <c r="AA19" s="27"/>
      <c r="AD19" s="9">
        <v>0</v>
      </c>
      <c r="AE19" s="9">
        <v>408549474</v>
      </c>
      <c r="BD19" s="223"/>
      <c r="BE19" s="223"/>
    </row>
    <row r="20" spans="1:57" ht="14.65" customHeight="1" x14ac:dyDescent="0.15">
      <c r="A20" s="7" t="s">
        <v>28</v>
      </c>
      <c r="B20" s="7" t="s">
        <v>137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24" t="s">
        <v>359</v>
      </c>
      <c r="Q20" s="26"/>
      <c r="R20" s="19"/>
      <c r="S20" s="19"/>
      <c r="T20" s="19" t="s">
        <v>138</v>
      </c>
      <c r="U20" s="19"/>
      <c r="V20" s="19"/>
      <c r="W20" s="19"/>
      <c r="X20" s="19"/>
      <c r="Y20" s="18"/>
      <c r="Z20" s="25">
        <v>395681</v>
      </c>
      <c r="AA20" s="27"/>
      <c r="AD20" s="9">
        <v>0</v>
      </c>
      <c r="AE20" s="9">
        <v>395681465</v>
      </c>
      <c r="BD20" s="223"/>
      <c r="BE20" s="223"/>
    </row>
    <row r="21" spans="1:57" ht="14.65" customHeight="1" x14ac:dyDescent="0.15">
      <c r="A21" s="7" t="s">
        <v>30</v>
      </c>
      <c r="B21" s="7" t="s">
        <v>139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24" t="s">
        <v>359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136389</v>
      </c>
      <c r="AA21" s="27"/>
      <c r="AD21" s="9">
        <v>0</v>
      </c>
      <c r="AE21" s="9">
        <v>136388743</v>
      </c>
      <c r="BD21" s="223"/>
      <c r="BE21" s="223"/>
    </row>
    <row r="22" spans="1:57" ht="14.65" customHeight="1" x14ac:dyDescent="0.15">
      <c r="A22" s="7" t="s">
        <v>332</v>
      </c>
      <c r="B22" s="7" t="s">
        <v>112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24" t="s">
        <v>359</v>
      </c>
      <c r="Q22" s="26"/>
      <c r="R22" s="234" t="s">
        <v>113</v>
      </c>
      <c r="S22" s="235"/>
      <c r="T22" s="235"/>
      <c r="U22" s="235"/>
      <c r="V22" s="235"/>
      <c r="W22" s="235"/>
      <c r="X22" s="235"/>
      <c r="Y22" s="235"/>
      <c r="Z22" s="30">
        <v>80667611</v>
      </c>
      <c r="AA22" s="31"/>
      <c r="AD22" s="9">
        <v>0</v>
      </c>
      <c r="AE22" s="9">
        <f>IF(AND(AE7="-",AE13="-"),"-",SUM(AE7,AE13))</f>
        <v>80667611378</v>
      </c>
      <c r="BD22" s="223"/>
      <c r="BE22" s="223"/>
    </row>
    <row r="23" spans="1:57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24" t="s">
        <v>359</v>
      </c>
      <c r="Q23" s="26"/>
      <c r="R23" s="19" t="s">
        <v>333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BD23" s="223"/>
      <c r="BE23" s="223"/>
    </row>
    <row r="24" spans="1:57" ht="14.65" customHeight="1" x14ac:dyDescent="0.15">
      <c r="A24" s="7" t="s">
        <v>35</v>
      </c>
      <c r="B24" s="7" t="s">
        <v>142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24" t="s">
        <v>359</v>
      </c>
      <c r="Q24" s="26"/>
      <c r="R24" s="19"/>
      <c r="S24" s="19" t="s">
        <v>143</v>
      </c>
      <c r="T24" s="19"/>
      <c r="U24" s="19"/>
      <c r="V24" s="19"/>
      <c r="W24" s="19"/>
      <c r="X24" s="19"/>
      <c r="Y24" s="18"/>
      <c r="Z24" s="25">
        <v>175100890</v>
      </c>
      <c r="AA24" s="27"/>
      <c r="AD24" s="9">
        <v>0</v>
      </c>
      <c r="AE24" s="9">
        <v>175100890299</v>
      </c>
      <c r="BD24" s="223"/>
      <c r="BE24" s="223"/>
    </row>
    <row r="25" spans="1:57" ht="14.65" customHeight="1" x14ac:dyDescent="0.15">
      <c r="A25" s="7" t="s">
        <v>334</v>
      </c>
      <c r="B25" s="7" t="s">
        <v>144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24" t="s">
        <v>359</v>
      </c>
      <c r="Q25" s="26"/>
      <c r="R25" s="19"/>
      <c r="S25" s="18" t="s">
        <v>145</v>
      </c>
      <c r="T25" s="19"/>
      <c r="U25" s="19"/>
      <c r="V25" s="19"/>
      <c r="W25" s="19"/>
      <c r="X25" s="19"/>
      <c r="Y25" s="18"/>
      <c r="Z25" s="25">
        <v>-74722887</v>
      </c>
      <c r="AA25" s="27"/>
      <c r="AD25" s="9">
        <v>0</v>
      </c>
      <c r="AE25" s="9">
        <v>-74722887085</v>
      </c>
      <c r="BD25" s="223"/>
      <c r="BE25" s="223"/>
    </row>
    <row r="26" spans="1:57" ht="14.65" customHeight="1" x14ac:dyDescent="0.15">
      <c r="A26" s="7" t="s">
        <v>38</v>
      </c>
      <c r="B26" s="7" t="s">
        <v>146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24" t="s">
        <v>359</v>
      </c>
      <c r="Q26" s="26"/>
      <c r="R26" s="19"/>
      <c r="S26" s="19" t="s">
        <v>147</v>
      </c>
      <c r="T26" s="19"/>
      <c r="U26" s="19"/>
      <c r="V26" s="19"/>
      <c r="W26" s="19"/>
      <c r="X26" s="19"/>
      <c r="Y26" s="18"/>
      <c r="Z26" s="25">
        <v>347943</v>
      </c>
      <c r="AA26" s="27"/>
      <c r="AD26" s="9">
        <v>0</v>
      </c>
      <c r="AE26" s="9">
        <v>347942894</v>
      </c>
      <c r="BD26" s="223"/>
      <c r="BE26" s="223"/>
    </row>
    <row r="27" spans="1:57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24" t="s">
        <v>359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D27" s="223"/>
      <c r="BE27" s="223"/>
    </row>
    <row r="28" spans="1:57" ht="14.65" customHeight="1" x14ac:dyDescent="0.15">
      <c r="A28" s="7" t="s">
        <v>335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24" t="s">
        <v>359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D28" s="223"/>
      <c r="BE28" s="223"/>
    </row>
    <row r="29" spans="1:57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333922</v>
      </c>
      <c r="Q29" s="26"/>
      <c r="R29" s="236"/>
      <c r="S29" s="237"/>
      <c r="T29" s="237"/>
      <c r="U29" s="237"/>
      <c r="V29" s="237"/>
      <c r="W29" s="237"/>
      <c r="X29" s="237"/>
      <c r="Y29" s="237"/>
      <c r="Z29" s="25"/>
      <c r="AA29" s="27"/>
      <c r="AD29" s="9">
        <v>333921793</v>
      </c>
      <c r="BD29" s="223"/>
      <c r="BE29" s="223"/>
    </row>
    <row r="30" spans="1:57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-270901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-270900877</v>
      </c>
      <c r="BD30" s="223"/>
      <c r="BE30" s="223"/>
    </row>
    <row r="31" spans="1:57" ht="14.65" customHeight="1" x14ac:dyDescent="0.15">
      <c r="A31" s="7" t="s">
        <v>336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24" t="s">
        <v>359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BD31" s="223"/>
      <c r="BE31" s="223"/>
    </row>
    <row r="32" spans="1:57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87281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87281454</v>
      </c>
      <c r="BD32" s="223"/>
      <c r="BE32" s="223"/>
    </row>
    <row r="33" spans="1:57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92491042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92491041787</v>
      </c>
      <c r="BD33" s="223"/>
      <c r="BE33" s="223"/>
    </row>
    <row r="34" spans="1:57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7457620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7457619783</v>
      </c>
      <c r="BD34" s="223"/>
      <c r="BE34" s="223"/>
    </row>
    <row r="35" spans="1:57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24" t="s">
        <v>359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D35" s="223"/>
      <c r="BE35" s="223"/>
    </row>
    <row r="36" spans="1:57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4724864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4724863970</v>
      </c>
      <c r="BD36" s="223"/>
      <c r="BE36" s="223"/>
    </row>
    <row r="37" spans="1:57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-2401254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-2401253975</v>
      </c>
      <c r="BD37" s="223"/>
      <c r="BE37" s="223"/>
    </row>
    <row r="38" spans="1:57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24" t="s">
        <v>359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D38" s="223"/>
      <c r="BE38" s="223"/>
    </row>
    <row r="39" spans="1:57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155034274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155034274133</v>
      </c>
      <c r="BD39" s="223"/>
      <c r="BE39" s="223"/>
    </row>
    <row r="40" spans="1:57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-73363390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-73363390025</v>
      </c>
      <c r="BD40" s="223"/>
      <c r="BE40" s="223"/>
    </row>
    <row r="41" spans="1:57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24" t="s">
        <v>359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D41" s="223"/>
      <c r="BE41" s="223"/>
    </row>
    <row r="42" spans="1:57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24" t="s">
        <v>359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BD42" s="223"/>
      <c r="BE42" s="223"/>
    </row>
    <row r="43" spans="1:57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24" t="s">
        <v>359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BD43" s="223"/>
      <c r="BE43" s="223"/>
    </row>
    <row r="44" spans="1:57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24" t="s">
        <v>359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D44" s="223"/>
      <c r="BE44" s="223"/>
    </row>
    <row r="45" spans="1:57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1038928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1038927901</v>
      </c>
      <c r="BD45" s="223"/>
      <c r="BE45" s="223"/>
    </row>
    <row r="46" spans="1:57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15975696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15975696483</v>
      </c>
      <c r="BD46" s="223"/>
      <c r="BE46" s="223"/>
    </row>
    <row r="47" spans="1:57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-10728397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-10728397055</v>
      </c>
      <c r="BD47" s="223"/>
      <c r="BE47" s="223"/>
    </row>
    <row r="48" spans="1:57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24" t="s">
        <v>359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D48" s="223"/>
      <c r="BE48" s="223"/>
    </row>
    <row r="49" spans="1:57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154910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154909927</v>
      </c>
      <c r="BD49" s="223"/>
      <c r="BE49" s="223"/>
    </row>
    <row r="50" spans="1:57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102667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102666860</v>
      </c>
      <c r="BD50" s="223"/>
      <c r="BE50" s="223"/>
    </row>
    <row r="51" spans="1:57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52243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52243067</v>
      </c>
      <c r="BD51" s="223"/>
      <c r="BE51" s="223"/>
    </row>
    <row r="52" spans="1:57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4945418</v>
      </c>
      <c r="Q52" s="26" t="s">
        <v>352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4945418108</v>
      </c>
      <c r="BD52" s="223"/>
      <c r="BE52" s="223"/>
    </row>
    <row r="53" spans="1:57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102765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102765014</v>
      </c>
      <c r="BD53" s="223"/>
      <c r="BE53" s="223"/>
    </row>
    <row r="54" spans="1:57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32567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32567000</v>
      </c>
      <c r="BD54" s="223"/>
      <c r="BE54" s="223"/>
    </row>
    <row r="55" spans="1:57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69689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69688614</v>
      </c>
      <c r="BD55" s="223"/>
      <c r="BE55" s="223"/>
    </row>
    <row r="56" spans="1:57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509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509400</v>
      </c>
      <c r="BD56" s="223"/>
      <c r="BE56" s="223"/>
    </row>
    <row r="57" spans="1:57" ht="14.65" customHeight="1" x14ac:dyDescent="0.15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8"/>
      <c r="L57" s="18"/>
      <c r="M57" s="18"/>
      <c r="N57" s="18"/>
      <c r="O57" s="18"/>
      <c r="P57" s="25">
        <v>329396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329395551</v>
      </c>
      <c r="BD57" s="223"/>
      <c r="BE57" s="223"/>
    </row>
    <row r="58" spans="1:57" ht="14.65" customHeight="1" x14ac:dyDescent="0.15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33792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33791700</v>
      </c>
      <c r="BD58" s="223"/>
      <c r="BE58" s="223"/>
    </row>
    <row r="59" spans="1:57" ht="14.65" customHeight="1" x14ac:dyDescent="0.15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4506493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4506492514</v>
      </c>
      <c r="BD59" s="223"/>
      <c r="BE59" s="223"/>
    </row>
    <row r="60" spans="1:57" ht="14.65" customHeight="1" x14ac:dyDescent="0.15">
      <c r="A60" s="7" t="s">
        <v>89</v>
      </c>
      <c r="D60" s="24"/>
      <c r="E60" s="19"/>
      <c r="F60" s="19"/>
      <c r="G60" s="19"/>
      <c r="H60" s="19" t="s">
        <v>90</v>
      </c>
      <c r="I60" s="19"/>
      <c r="J60" s="19"/>
      <c r="K60" s="18"/>
      <c r="L60" s="18"/>
      <c r="M60" s="18"/>
      <c r="N60" s="18"/>
      <c r="O60" s="18"/>
      <c r="P60" s="224" t="s">
        <v>359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  <c r="BD60" s="223"/>
      <c r="BE60" s="223"/>
    </row>
    <row r="61" spans="1:57" ht="14.65" customHeight="1" x14ac:dyDescent="0.15">
      <c r="A61" s="7" t="s">
        <v>91</v>
      </c>
      <c r="D61" s="24"/>
      <c r="E61" s="18"/>
      <c r="F61" s="19"/>
      <c r="G61" s="19"/>
      <c r="H61" s="19" t="s">
        <v>44</v>
      </c>
      <c r="I61" s="19"/>
      <c r="J61" s="19"/>
      <c r="K61" s="18"/>
      <c r="L61" s="18"/>
      <c r="M61" s="18"/>
      <c r="N61" s="18"/>
      <c r="O61" s="18"/>
      <c r="P61" s="25">
        <v>4506493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4506492514</v>
      </c>
      <c r="BD61" s="223"/>
      <c r="BE61" s="223"/>
    </row>
    <row r="62" spans="1:57" ht="14.65" customHeight="1" x14ac:dyDescent="0.15">
      <c r="A62" s="7" t="s">
        <v>92</v>
      </c>
      <c r="D62" s="24"/>
      <c r="E62" s="18"/>
      <c r="F62" s="19"/>
      <c r="G62" s="19" t="s">
        <v>44</v>
      </c>
      <c r="H62" s="19"/>
      <c r="I62" s="19"/>
      <c r="J62" s="19"/>
      <c r="K62" s="18"/>
      <c r="L62" s="18"/>
      <c r="M62" s="18"/>
      <c r="N62" s="18"/>
      <c r="O62" s="18"/>
      <c r="P62" s="25">
        <v>13908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13908340</v>
      </c>
      <c r="BD62" s="223"/>
      <c r="BE62" s="223"/>
    </row>
    <row r="63" spans="1:57" ht="14.65" customHeight="1" x14ac:dyDescent="0.15">
      <c r="A63" s="7" t="s">
        <v>93</v>
      </c>
      <c r="D63" s="24"/>
      <c r="E63" s="18"/>
      <c r="F63" s="19"/>
      <c r="G63" s="19" t="s">
        <v>94</v>
      </c>
      <c r="H63" s="19"/>
      <c r="I63" s="19"/>
      <c r="J63" s="19"/>
      <c r="K63" s="18"/>
      <c r="L63" s="18"/>
      <c r="M63" s="18"/>
      <c r="N63" s="18"/>
      <c r="O63" s="18"/>
      <c r="P63" s="25">
        <v>-40935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-40935011</v>
      </c>
      <c r="BD63" s="223"/>
      <c r="BE63" s="223"/>
    </row>
    <row r="64" spans="1:57" ht="14.65" customHeight="1" x14ac:dyDescent="0.15">
      <c r="A64" s="7" t="s">
        <v>95</v>
      </c>
      <c r="D64" s="24"/>
      <c r="E64" s="18" t="s">
        <v>96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11171506</v>
      </c>
      <c r="Q64" s="26" t="s">
        <v>352</v>
      </c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11171506183</v>
      </c>
      <c r="BD64" s="223"/>
      <c r="BE64" s="223"/>
    </row>
    <row r="65" spans="1:57" ht="14.65" customHeight="1" x14ac:dyDescent="0.15">
      <c r="A65" s="7" t="s">
        <v>97</v>
      </c>
      <c r="D65" s="24"/>
      <c r="E65" s="18"/>
      <c r="F65" s="19" t="s">
        <v>98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5326720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5326719876</v>
      </c>
      <c r="BD65" s="223"/>
      <c r="BE65" s="223"/>
    </row>
    <row r="66" spans="1:57" ht="14.65" customHeight="1" x14ac:dyDescent="0.15">
      <c r="A66" s="7" t="s">
        <v>99</v>
      </c>
      <c r="D66" s="24"/>
      <c r="E66" s="18"/>
      <c r="F66" s="19" t="s">
        <v>100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826464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826463867</v>
      </c>
      <c r="BD66" s="223"/>
      <c r="BE66" s="223"/>
    </row>
    <row r="67" spans="1:57" ht="14.65" customHeight="1" x14ac:dyDescent="0.15">
      <c r="A67" s="7">
        <v>1500000</v>
      </c>
      <c r="D67" s="24"/>
      <c r="E67" s="18"/>
      <c r="F67" s="19" t="s">
        <v>101</v>
      </c>
      <c r="G67" s="19"/>
      <c r="H67" s="19"/>
      <c r="I67" s="19"/>
      <c r="J67" s="19"/>
      <c r="K67" s="18"/>
      <c r="L67" s="18"/>
      <c r="M67" s="18"/>
      <c r="N67" s="18"/>
      <c r="O67" s="18"/>
      <c r="P67" s="224" t="s">
        <v>359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BD67" s="223"/>
      <c r="BE67" s="223"/>
    </row>
    <row r="68" spans="1:57" ht="14.65" customHeight="1" x14ac:dyDescent="0.15">
      <c r="A68" s="7" t="s">
        <v>102</v>
      </c>
      <c r="D68" s="24"/>
      <c r="E68" s="19"/>
      <c r="F68" s="19" t="s">
        <v>88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4883289</v>
      </c>
      <c r="Q68" s="26" t="s">
        <v>352</v>
      </c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4883289216</v>
      </c>
      <c r="BD68" s="223"/>
      <c r="BE68" s="223"/>
    </row>
    <row r="69" spans="1:57" ht="14.65" customHeight="1" x14ac:dyDescent="0.15">
      <c r="A69" s="7" t="s">
        <v>103</v>
      </c>
      <c r="D69" s="24"/>
      <c r="E69" s="19"/>
      <c r="F69" s="19"/>
      <c r="G69" s="19" t="s">
        <v>104</v>
      </c>
      <c r="H69" s="19"/>
      <c r="I69" s="19"/>
      <c r="J69" s="19"/>
      <c r="K69" s="18"/>
      <c r="L69" s="18"/>
      <c r="M69" s="18"/>
      <c r="N69" s="18"/>
      <c r="O69" s="18"/>
      <c r="P69" s="25">
        <v>4652959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4652958569</v>
      </c>
      <c r="BD69" s="223"/>
      <c r="BE69" s="223"/>
    </row>
    <row r="70" spans="1:57" ht="14.65" customHeight="1" x14ac:dyDescent="0.15">
      <c r="A70" s="7" t="s">
        <v>105</v>
      </c>
      <c r="D70" s="24"/>
      <c r="E70" s="19"/>
      <c r="F70" s="19"/>
      <c r="G70" s="19" t="s">
        <v>90</v>
      </c>
      <c r="H70" s="19"/>
      <c r="I70" s="19"/>
      <c r="J70" s="19"/>
      <c r="K70" s="18"/>
      <c r="L70" s="18"/>
      <c r="M70" s="18"/>
      <c r="N70" s="18"/>
      <c r="O70" s="18"/>
      <c r="P70" s="25">
        <v>230331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230330647</v>
      </c>
      <c r="BD70" s="223"/>
      <c r="BE70" s="223"/>
    </row>
    <row r="71" spans="1:57" ht="14.65" customHeight="1" x14ac:dyDescent="0.15">
      <c r="A71" s="7" t="s">
        <v>106</v>
      </c>
      <c r="D71" s="24"/>
      <c r="E71" s="19"/>
      <c r="F71" s="19" t="s">
        <v>107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85562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85561773</v>
      </c>
      <c r="BD71" s="223"/>
      <c r="BE71" s="223"/>
    </row>
    <row r="72" spans="1:57" ht="14.65" customHeight="1" x14ac:dyDescent="0.15">
      <c r="A72" s="7" t="s">
        <v>108</v>
      </c>
      <c r="D72" s="24"/>
      <c r="E72" s="19"/>
      <c r="F72" s="19" t="s">
        <v>44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56229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56228893</v>
      </c>
      <c r="BD72" s="223"/>
      <c r="BE72" s="223"/>
    </row>
    <row r="73" spans="1:57" ht="14.65" customHeight="1" x14ac:dyDescent="0.15">
      <c r="A73" s="7" t="s">
        <v>109</v>
      </c>
      <c r="D73" s="24"/>
      <c r="E73" s="19"/>
      <c r="F73" s="38" t="s">
        <v>94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-6757</v>
      </c>
      <c r="Q73" s="26"/>
      <c r="R73" s="238"/>
      <c r="S73" s="239"/>
      <c r="T73" s="239"/>
      <c r="U73" s="239"/>
      <c r="V73" s="239"/>
      <c r="W73" s="239"/>
      <c r="X73" s="239"/>
      <c r="Y73" s="240"/>
      <c r="Z73" s="40"/>
      <c r="AA73" s="41"/>
      <c r="AD73" s="9">
        <v>-6757442</v>
      </c>
      <c r="BD73" s="223"/>
      <c r="BE73" s="223"/>
    </row>
    <row r="74" spans="1:57" ht="16.5" customHeight="1" thickBot="1" x14ac:dyDescent="0.2">
      <c r="A74" s="7">
        <v>1565000</v>
      </c>
      <c r="B74" s="7" t="s">
        <v>140</v>
      </c>
      <c r="D74" s="24"/>
      <c r="E74" s="19" t="s">
        <v>110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>
        <v>4450</v>
      </c>
      <c r="Q74" s="26"/>
      <c r="R74" s="241" t="s">
        <v>141</v>
      </c>
      <c r="S74" s="242"/>
      <c r="T74" s="242"/>
      <c r="U74" s="242"/>
      <c r="V74" s="242"/>
      <c r="W74" s="242"/>
      <c r="X74" s="242"/>
      <c r="Y74" s="243"/>
      <c r="Z74" s="42">
        <v>100725946</v>
      </c>
      <c r="AA74" s="43"/>
      <c r="AD74" s="9">
        <v>4450220</v>
      </c>
      <c r="AE74" s="9">
        <f>IF(AND(AE24="-",AE25="-",AE26="-"),"-",SUM(AE24,AE25,AE26))</f>
        <v>100725946108</v>
      </c>
      <c r="BD74" s="223"/>
      <c r="BE74" s="223"/>
    </row>
    <row r="75" spans="1:57" ht="14.65" customHeight="1" thickBot="1" x14ac:dyDescent="0.2">
      <c r="A75" s="7" t="s">
        <v>1</v>
      </c>
      <c r="B75" s="7" t="s">
        <v>111</v>
      </c>
      <c r="D75" s="244" t="s">
        <v>2</v>
      </c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6"/>
      <c r="P75" s="44">
        <v>181393557</v>
      </c>
      <c r="Q75" s="45"/>
      <c r="R75" s="229" t="s">
        <v>337</v>
      </c>
      <c r="S75" s="230"/>
      <c r="T75" s="230"/>
      <c r="U75" s="230"/>
      <c r="V75" s="230"/>
      <c r="W75" s="230"/>
      <c r="X75" s="230"/>
      <c r="Y75" s="247"/>
      <c r="Z75" s="44">
        <v>181393557</v>
      </c>
      <c r="AA75" s="46"/>
      <c r="AD75" s="9">
        <f>IF(AND(AD7="-",AD64="-",AD74="-"),"-",SUM(AD7,AD64,AD74))</f>
        <v>181393557486</v>
      </c>
      <c r="AE75" s="9">
        <f>IF(AND(AE22="-",AE74="-"),"-",SUM(AE22,AE74))</f>
        <v>181393557486</v>
      </c>
      <c r="BD75" s="223"/>
      <c r="BE75" s="223"/>
    </row>
    <row r="76" spans="1:57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57" ht="14.65" customHeight="1" x14ac:dyDescent="0.15">
      <c r="D77" s="48"/>
      <c r="E77" s="49" t="s">
        <v>338</v>
      </c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D41"/>
  <sheetViews>
    <sheetView topLeftCell="B1" zoomScale="85" zoomScaleNormal="85" zoomScaleSheetLayoutView="100" workbookViewId="0">
      <selection activeCell="C3" sqref="C3:O3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56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56" ht="24" x14ac:dyDescent="0.2">
      <c r="C2" s="248" t="s">
        <v>361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3"/>
    </row>
    <row r="3" spans="1:56" ht="17.25" x14ac:dyDescent="0.2">
      <c r="C3" s="249" t="s">
        <v>350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3"/>
    </row>
    <row r="4" spans="1:56" ht="17.25" x14ac:dyDescent="0.2">
      <c r="C4" s="249" t="s">
        <v>351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3"/>
    </row>
    <row r="5" spans="1:56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349</v>
      </c>
      <c r="P5" s="53"/>
    </row>
    <row r="6" spans="1:56" ht="18" thickBot="1" x14ac:dyDescent="0.25">
      <c r="A6" s="52" t="s">
        <v>325</v>
      </c>
      <c r="C6" s="250" t="s">
        <v>0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327</v>
      </c>
      <c r="O6" s="253"/>
      <c r="P6" s="53"/>
    </row>
    <row r="7" spans="1:56" x14ac:dyDescent="0.15">
      <c r="A7" s="52" t="s">
        <v>150</v>
      </c>
      <c r="C7" s="56"/>
      <c r="D7" s="57" t="s">
        <v>151</v>
      </c>
      <c r="E7" s="57"/>
      <c r="F7" s="58"/>
      <c r="G7" s="57"/>
      <c r="H7" s="57"/>
      <c r="I7" s="57"/>
      <c r="J7" s="57"/>
      <c r="K7" s="58"/>
      <c r="L7" s="58"/>
      <c r="M7" s="58"/>
      <c r="N7" s="59">
        <v>55558529</v>
      </c>
      <c r="O7" s="60"/>
      <c r="P7" s="61"/>
      <c r="R7" s="6">
        <f>IF(AND(R8="-",R23="-"),"-",SUM(R8,R23))</f>
        <v>55558529299</v>
      </c>
      <c r="BD7" s="220"/>
    </row>
    <row r="8" spans="1:56" x14ac:dyDescent="0.15">
      <c r="A8" s="52" t="s">
        <v>152</v>
      </c>
      <c r="C8" s="56"/>
      <c r="D8" s="57"/>
      <c r="E8" s="57" t="s">
        <v>153</v>
      </c>
      <c r="F8" s="57"/>
      <c r="G8" s="57"/>
      <c r="H8" s="57"/>
      <c r="I8" s="57"/>
      <c r="J8" s="57"/>
      <c r="K8" s="58"/>
      <c r="L8" s="58"/>
      <c r="M8" s="58"/>
      <c r="N8" s="59">
        <v>22908742</v>
      </c>
      <c r="O8" s="62" t="s">
        <v>352</v>
      </c>
      <c r="P8" s="61"/>
      <c r="R8" s="6">
        <f>IF(COUNTIF(R9:R22,"-")=COUNTA(R9:R22),"-",SUM(R9,R14,R19))</f>
        <v>22908742267</v>
      </c>
      <c r="BD8" s="220"/>
    </row>
    <row r="9" spans="1:56" x14ac:dyDescent="0.15">
      <c r="A9" s="52" t="s">
        <v>154</v>
      </c>
      <c r="C9" s="56"/>
      <c r="D9" s="57"/>
      <c r="E9" s="57"/>
      <c r="F9" s="57" t="s">
        <v>155</v>
      </c>
      <c r="G9" s="57"/>
      <c r="H9" s="57"/>
      <c r="I9" s="57"/>
      <c r="J9" s="57"/>
      <c r="K9" s="58"/>
      <c r="L9" s="58"/>
      <c r="M9" s="58"/>
      <c r="N9" s="59">
        <v>7605806</v>
      </c>
      <c r="O9" s="62"/>
      <c r="P9" s="61"/>
      <c r="R9" s="6">
        <f>IF(COUNTIF(R10:R13,"-")=COUNTA(R10:R13),"-",SUM(R10:R13))</f>
        <v>7605806078</v>
      </c>
      <c r="BD9" s="220"/>
    </row>
    <row r="10" spans="1:56" x14ac:dyDescent="0.15">
      <c r="A10" s="52" t="s">
        <v>156</v>
      </c>
      <c r="C10" s="56"/>
      <c r="D10" s="57"/>
      <c r="E10" s="57"/>
      <c r="F10" s="57"/>
      <c r="G10" s="57" t="s">
        <v>157</v>
      </c>
      <c r="H10" s="57"/>
      <c r="I10" s="57"/>
      <c r="J10" s="57"/>
      <c r="K10" s="58"/>
      <c r="L10" s="58"/>
      <c r="M10" s="58"/>
      <c r="N10" s="59">
        <v>5045843</v>
      </c>
      <c r="O10" s="62"/>
      <c r="P10" s="61"/>
      <c r="R10" s="6">
        <v>5045843095</v>
      </c>
      <c r="BD10" s="220"/>
    </row>
    <row r="11" spans="1:56" x14ac:dyDescent="0.15">
      <c r="A11" s="52" t="s">
        <v>158</v>
      </c>
      <c r="C11" s="56"/>
      <c r="D11" s="57"/>
      <c r="E11" s="57"/>
      <c r="F11" s="57"/>
      <c r="G11" s="57" t="s">
        <v>159</v>
      </c>
      <c r="H11" s="57"/>
      <c r="I11" s="57"/>
      <c r="J11" s="57"/>
      <c r="K11" s="58"/>
      <c r="L11" s="58"/>
      <c r="M11" s="58"/>
      <c r="N11" s="59">
        <v>401319</v>
      </c>
      <c r="O11" s="62"/>
      <c r="P11" s="61"/>
      <c r="R11" s="6">
        <v>401319153</v>
      </c>
      <c r="BD11" s="220"/>
    </row>
    <row r="12" spans="1:56" x14ac:dyDescent="0.15">
      <c r="A12" s="52" t="s">
        <v>160</v>
      </c>
      <c r="C12" s="56"/>
      <c r="D12" s="57"/>
      <c r="E12" s="57"/>
      <c r="F12" s="57"/>
      <c r="G12" s="57" t="s">
        <v>161</v>
      </c>
      <c r="H12" s="57"/>
      <c r="I12" s="57"/>
      <c r="J12" s="57"/>
      <c r="K12" s="58"/>
      <c r="L12" s="58"/>
      <c r="M12" s="58"/>
      <c r="N12" s="59">
        <v>402685</v>
      </c>
      <c r="O12" s="62"/>
      <c r="P12" s="61"/>
      <c r="R12" s="6">
        <v>402684981</v>
      </c>
      <c r="BD12" s="220"/>
    </row>
    <row r="13" spans="1:56" x14ac:dyDescent="0.15">
      <c r="A13" s="52" t="s">
        <v>162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1755959</v>
      </c>
      <c r="O13" s="62"/>
      <c r="P13" s="61"/>
      <c r="R13" s="6">
        <v>1755958849</v>
      </c>
      <c r="BD13" s="220"/>
    </row>
    <row r="14" spans="1:56" x14ac:dyDescent="0.15">
      <c r="A14" s="52" t="s">
        <v>163</v>
      </c>
      <c r="C14" s="56"/>
      <c r="D14" s="57"/>
      <c r="E14" s="57"/>
      <c r="F14" s="57" t="s">
        <v>164</v>
      </c>
      <c r="G14" s="57"/>
      <c r="H14" s="57"/>
      <c r="I14" s="57"/>
      <c r="J14" s="57"/>
      <c r="K14" s="58"/>
      <c r="L14" s="58"/>
      <c r="M14" s="58"/>
      <c r="N14" s="59">
        <v>14450118</v>
      </c>
      <c r="O14" s="62" t="s">
        <v>352</v>
      </c>
      <c r="P14" s="61"/>
      <c r="R14" s="6">
        <f>IF(COUNTIF(R15:R18,"-")=COUNTA(R15:R18),"-",SUM(R15:R18))</f>
        <v>14450118117</v>
      </c>
      <c r="BD14" s="220"/>
    </row>
    <row r="15" spans="1:56" x14ac:dyDescent="0.15">
      <c r="A15" s="52" t="s">
        <v>165</v>
      </c>
      <c r="C15" s="56"/>
      <c r="D15" s="57"/>
      <c r="E15" s="57"/>
      <c r="F15" s="57"/>
      <c r="G15" s="57" t="s">
        <v>166</v>
      </c>
      <c r="H15" s="57"/>
      <c r="I15" s="57"/>
      <c r="J15" s="57"/>
      <c r="K15" s="58"/>
      <c r="L15" s="58"/>
      <c r="M15" s="58"/>
      <c r="N15" s="59">
        <v>7202113</v>
      </c>
      <c r="O15" s="62"/>
      <c r="P15" s="61"/>
      <c r="R15" s="6">
        <v>7202112737</v>
      </c>
      <c r="BD15" s="220"/>
    </row>
    <row r="16" spans="1:56" x14ac:dyDescent="0.15">
      <c r="A16" s="52" t="s">
        <v>167</v>
      </c>
      <c r="C16" s="56"/>
      <c r="D16" s="57"/>
      <c r="E16" s="57"/>
      <c r="F16" s="57"/>
      <c r="G16" s="57" t="s">
        <v>168</v>
      </c>
      <c r="H16" s="57"/>
      <c r="I16" s="57"/>
      <c r="J16" s="57"/>
      <c r="K16" s="58"/>
      <c r="L16" s="58"/>
      <c r="M16" s="58"/>
      <c r="N16" s="59">
        <v>604629</v>
      </c>
      <c r="O16" s="62"/>
      <c r="P16" s="61"/>
      <c r="R16" s="6">
        <v>604629483</v>
      </c>
      <c r="BD16" s="220"/>
    </row>
    <row r="17" spans="1:56" x14ac:dyDescent="0.15">
      <c r="A17" s="52" t="s">
        <v>169</v>
      </c>
      <c r="C17" s="56"/>
      <c r="D17" s="57"/>
      <c r="E17" s="57"/>
      <c r="F17" s="57"/>
      <c r="G17" s="57" t="s">
        <v>170</v>
      </c>
      <c r="H17" s="57"/>
      <c r="I17" s="57"/>
      <c r="J17" s="57"/>
      <c r="K17" s="58"/>
      <c r="L17" s="58"/>
      <c r="M17" s="58"/>
      <c r="N17" s="59">
        <v>6099558</v>
      </c>
      <c r="O17" s="62"/>
      <c r="P17" s="61"/>
      <c r="R17" s="6">
        <v>6099558436</v>
      </c>
      <c r="BD17" s="220"/>
    </row>
    <row r="18" spans="1:56" x14ac:dyDescent="0.15">
      <c r="A18" s="52" t="s">
        <v>171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543817</v>
      </c>
      <c r="O18" s="62"/>
      <c r="P18" s="61"/>
      <c r="R18" s="6">
        <v>543817461</v>
      </c>
      <c r="BD18" s="220"/>
    </row>
    <row r="19" spans="1:56" x14ac:dyDescent="0.15">
      <c r="A19" s="52" t="s">
        <v>172</v>
      </c>
      <c r="C19" s="56"/>
      <c r="D19" s="57"/>
      <c r="E19" s="57"/>
      <c r="F19" s="57" t="s">
        <v>173</v>
      </c>
      <c r="G19" s="57"/>
      <c r="H19" s="57"/>
      <c r="I19" s="57"/>
      <c r="J19" s="57"/>
      <c r="K19" s="58"/>
      <c r="L19" s="58"/>
      <c r="M19" s="58"/>
      <c r="N19" s="59">
        <v>852818</v>
      </c>
      <c r="O19" s="62"/>
      <c r="P19" s="61"/>
      <c r="R19" s="6">
        <f>IF(COUNTIF(R20:R22,"-")=COUNTA(R20:R22),"-",SUM(R20:R22))</f>
        <v>852818072</v>
      </c>
      <c r="BD19" s="220"/>
    </row>
    <row r="20" spans="1:56" x14ac:dyDescent="0.15">
      <c r="A20" s="52" t="s">
        <v>174</v>
      </c>
      <c r="C20" s="56"/>
      <c r="D20" s="57"/>
      <c r="E20" s="57"/>
      <c r="F20" s="58"/>
      <c r="G20" s="58" t="s">
        <v>175</v>
      </c>
      <c r="H20" s="58"/>
      <c r="I20" s="57"/>
      <c r="J20" s="57"/>
      <c r="K20" s="58"/>
      <c r="L20" s="58"/>
      <c r="M20" s="58"/>
      <c r="N20" s="59">
        <v>530098</v>
      </c>
      <c r="O20" s="62"/>
      <c r="P20" s="61"/>
      <c r="R20" s="6">
        <v>530097807</v>
      </c>
      <c r="BD20" s="220"/>
    </row>
    <row r="21" spans="1:56" x14ac:dyDescent="0.15">
      <c r="A21" s="52" t="s">
        <v>176</v>
      </c>
      <c r="C21" s="56"/>
      <c r="D21" s="57"/>
      <c r="E21" s="57"/>
      <c r="F21" s="58"/>
      <c r="G21" s="57" t="s">
        <v>177</v>
      </c>
      <c r="H21" s="57"/>
      <c r="I21" s="57"/>
      <c r="J21" s="57"/>
      <c r="K21" s="58"/>
      <c r="L21" s="58"/>
      <c r="M21" s="58"/>
      <c r="N21" s="59">
        <v>24007</v>
      </c>
      <c r="O21" s="62"/>
      <c r="P21" s="61"/>
      <c r="R21" s="6">
        <v>24007152</v>
      </c>
      <c r="BD21" s="220"/>
    </row>
    <row r="22" spans="1:56" x14ac:dyDescent="0.15">
      <c r="A22" s="52" t="s">
        <v>178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298713</v>
      </c>
      <c r="O22" s="62"/>
      <c r="P22" s="61"/>
      <c r="R22" s="6">
        <v>298713113</v>
      </c>
      <c r="BD22" s="220"/>
    </row>
    <row r="23" spans="1:56" x14ac:dyDescent="0.15">
      <c r="A23" s="52" t="s">
        <v>179</v>
      </c>
      <c r="C23" s="56"/>
      <c r="D23" s="57"/>
      <c r="E23" s="58" t="s">
        <v>180</v>
      </c>
      <c r="F23" s="58"/>
      <c r="G23" s="57"/>
      <c r="H23" s="57"/>
      <c r="I23" s="57"/>
      <c r="J23" s="57"/>
      <c r="K23" s="58"/>
      <c r="L23" s="58"/>
      <c r="M23" s="58"/>
      <c r="N23" s="59">
        <v>32649787</v>
      </c>
      <c r="O23" s="62" t="s">
        <v>352</v>
      </c>
      <c r="P23" s="61"/>
      <c r="R23" s="6">
        <f>IF(COUNTIF(R24:R26,"-")=COUNTA(R24:R26),"-",SUM(R24:R26))</f>
        <v>32649787032</v>
      </c>
      <c r="BD23" s="220"/>
    </row>
    <row r="24" spans="1:56" x14ac:dyDescent="0.15">
      <c r="A24" s="52" t="s">
        <v>181</v>
      </c>
      <c r="C24" s="56"/>
      <c r="D24" s="57"/>
      <c r="E24" s="57"/>
      <c r="F24" s="57" t="s">
        <v>182</v>
      </c>
      <c r="G24" s="57"/>
      <c r="H24" s="57"/>
      <c r="I24" s="57"/>
      <c r="J24" s="57"/>
      <c r="K24" s="58"/>
      <c r="L24" s="58"/>
      <c r="M24" s="58"/>
      <c r="N24" s="59">
        <v>21000758</v>
      </c>
      <c r="O24" s="62"/>
      <c r="P24" s="61"/>
      <c r="R24" s="6">
        <v>21000757884</v>
      </c>
      <c r="BD24" s="220"/>
    </row>
    <row r="25" spans="1:56" x14ac:dyDescent="0.15">
      <c r="A25" s="52" t="s">
        <v>183</v>
      </c>
      <c r="C25" s="56"/>
      <c r="D25" s="57"/>
      <c r="E25" s="57"/>
      <c r="F25" s="57" t="s">
        <v>184</v>
      </c>
      <c r="G25" s="57"/>
      <c r="H25" s="57"/>
      <c r="I25" s="57"/>
      <c r="J25" s="57"/>
      <c r="K25" s="58"/>
      <c r="L25" s="58"/>
      <c r="M25" s="58"/>
      <c r="N25" s="59">
        <v>11638400</v>
      </c>
      <c r="O25" s="62"/>
      <c r="P25" s="61"/>
      <c r="R25" s="6">
        <v>11638399615</v>
      </c>
      <c r="BD25" s="220"/>
    </row>
    <row r="26" spans="1:56" x14ac:dyDescent="0.15">
      <c r="A26" s="52" t="s">
        <v>185</v>
      </c>
      <c r="C26" s="56"/>
      <c r="D26" s="57"/>
      <c r="E26" s="57"/>
      <c r="F26" s="57" t="s">
        <v>44</v>
      </c>
      <c r="G26" s="57"/>
      <c r="H26" s="57"/>
      <c r="I26" s="57"/>
      <c r="J26" s="57"/>
      <c r="K26" s="58"/>
      <c r="L26" s="58"/>
      <c r="M26" s="58"/>
      <c r="N26" s="59">
        <v>10630</v>
      </c>
      <c r="O26" s="62"/>
      <c r="P26" s="61"/>
      <c r="R26" s="6">
        <v>10629533</v>
      </c>
      <c r="BD26" s="220"/>
    </row>
    <row r="27" spans="1:56" x14ac:dyDescent="0.15">
      <c r="A27" s="52" t="s">
        <v>186</v>
      </c>
      <c r="C27" s="56"/>
      <c r="D27" s="57" t="s">
        <v>187</v>
      </c>
      <c r="E27" s="57"/>
      <c r="F27" s="57"/>
      <c r="G27" s="57"/>
      <c r="H27" s="57"/>
      <c r="I27" s="57"/>
      <c r="J27" s="57"/>
      <c r="K27" s="58"/>
      <c r="L27" s="58"/>
      <c r="M27" s="58"/>
      <c r="N27" s="59">
        <v>6667711</v>
      </c>
      <c r="O27" s="62"/>
      <c r="P27" s="61"/>
      <c r="R27" s="6">
        <f>IF(COUNTIF(R28:R29,"-")=COUNTA(R28:R29),"-",SUM(R28:R29))</f>
        <v>6667710972</v>
      </c>
      <c r="BD27" s="220"/>
    </row>
    <row r="28" spans="1:56" x14ac:dyDescent="0.15">
      <c r="A28" s="52" t="s">
        <v>188</v>
      </c>
      <c r="C28" s="56"/>
      <c r="D28" s="57"/>
      <c r="E28" s="57" t="s">
        <v>189</v>
      </c>
      <c r="F28" s="57"/>
      <c r="G28" s="57"/>
      <c r="H28" s="57"/>
      <c r="I28" s="57"/>
      <c r="J28" s="57"/>
      <c r="K28" s="63"/>
      <c r="L28" s="63"/>
      <c r="M28" s="63"/>
      <c r="N28" s="59">
        <v>3521226</v>
      </c>
      <c r="O28" s="62"/>
      <c r="P28" s="61"/>
      <c r="R28" s="6">
        <v>3521225848</v>
      </c>
      <c r="BD28" s="220"/>
    </row>
    <row r="29" spans="1:56" x14ac:dyDescent="0.15">
      <c r="A29" s="52" t="s">
        <v>190</v>
      </c>
      <c r="C29" s="56"/>
      <c r="D29" s="57"/>
      <c r="E29" s="57" t="s">
        <v>44</v>
      </c>
      <c r="F29" s="57"/>
      <c r="G29" s="58"/>
      <c r="H29" s="57"/>
      <c r="I29" s="57"/>
      <c r="J29" s="57"/>
      <c r="K29" s="63"/>
      <c r="L29" s="63"/>
      <c r="M29" s="63"/>
      <c r="N29" s="59">
        <v>3146485</v>
      </c>
      <c r="O29" s="62"/>
      <c r="P29" s="61"/>
      <c r="R29" s="6">
        <v>3146485124</v>
      </c>
      <c r="BD29" s="220"/>
    </row>
    <row r="30" spans="1:56" x14ac:dyDescent="0.15">
      <c r="A30" s="52" t="s">
        <v>148</v>
      </c>
      <c r="C30" s="64" t="s">
        <v>149</v>
      </c>
      <c r="D30" s="65"/>
      <c r="E30" s="65"/>
      <c r="F30" s="65"/>
      <c r="G30" s="65"/>
      <c r="H30" s="65"/>
      <c r="I30" s="65"/>
      <c r="J30" s="65"/>
      <c r="K30" s="66"/>
      <c r="L30" s="66"/>
      <c r="M30" s="66"/>
      <c r="N30" s="67">
        <v>-48890818</v>
      </c>
      <c r="O30" s="68"/>
      <c r="P30" s="61"/>
      <c r="R30" s="6">
        <f>IF(COUNTIF(R7:R27,"-")=COUNTA(R7:R27),"-",SUM(R27)-SUM(R7))</f>
        <v>-48890818327</v>
      </c>
      <c r="BD30" s="220"/>
    </row>
    <row r="31" spans="1:56" x14ac:dyDescent="0.15">
      <c r="A31" s="52" t="s">
        <v>193</v>
      </c>
      <c r="C31" s="56"/>
      <c r="D31" s="57" t="s">
        <v>194</v>
      </c>
      <c r="E31" s="57"/>
      <c r="F31" s="58"/>
      <c r="G31" s="57"/>
      <c r="H31" s="57"/>
      <c r="I31" s="57"/>
      <c r="J31" s="57"/>
      <c r="K31" s="58"/>
      <c r="L31" s="58"/>
      <c r="M31" s="58"/>
      <c r="N31" s="59">
        <v>113602</v>
      </c>
      <c r="O31" s="60"/>
      <c r="P31" s="61"/>
      <c r="R31" s="6">
        <f>IF(COUNTIF(R32:R35,"-")=COUNTA(R32:R35),"-",SUM(R32:R35))</f>
        <v>113602249</v>
      </c>
      <c r="BD31" s="220"/>
    </row>
    <row r="32" spans="1:56" x14ac:dyDescent="0.15">
      <c r="A32" s="52" t="s">
        <v>195</v>
      </c>
      <c r="C32" s="56"/>
      <c r="D32" s="57"/>
      <c r="E32" s="58" t="s">
        <v>196</v>
      </c>
      <c r="F32" s="58"/>
      <c r="G32" s="57"/>
      <c r="H32" s="57"/>
      <c r="I32" s="57"/>
      <c r="J32" s="57"/>
      <c r="K32" s="58"/>
      <c r="L32" s="58"/>
      <c r="M32" s="58"/>
      <c r="N32" s="59">
        <v>48376</v>
      </c>
      <c r="O32" s="62"/>
      <c r="P32" s="61"/>
      <c r="R32" s="6">
        <v>48375800</v>
      </c>
      <c r="BD32" s="220"/>
    </row>
    <row r="33" spans="1:56" x14ac:dyDescent="0.15">
      <c r="A33" s="52" t="s">
        <v>197</v>
      </c>
      <c r="C33" s="56"/>
      <c r="D33" s="57"/>
      <c r="E33" s="58" t="s">
        <v>198</v>
      </c>
      <c r="F33" s="58"/>
      <c r="G33" s="57"/>
      <c r="H33" s="57"/>
      <c r="I33" s="57"/>
      <c r="J33" s="57"/>
      <c r="K33" s="58"/>
      <c r="L33" s="58"/>
      <c r="M33" s="58"/>
      <c r="N33" s="59">
        <v>23276</v>
      </c>
      <c r="O33" s="62"/>
      <c r="P33" s="61"/>
      <c r="R33" s="6">
        <v>23276479</v>
      </c>
      <c r="BD33" s="220"/>
    </row>
    <row r="34" spans="1:56" x14ac:dyDescent="0.15">
      <c r="A34" s="52" t="s">
        <v>199</v>
      </c>
      <c r="C34" s="56"/>
      <c r="D34" s="57"/>
      <c r="E34" s="57" t="s">
        <v>200</v>
      </c>
      <c r="F34" s="57"/>
      <c r="G34" s="57"/>
      <c r="H34" s="57"/>
      <c r="I34" s="57"/>
      <c r="J34" s="57"/>
      <c r="K34" s="58"/>
      <c r="L34" s="58"/>
      <c r="M34" s="58"/>
      <c r="N34" s="225" t="s">
        <v>360</v>
      </c>
      <c r="O34" s="62"/>
      <c r="P34" s="61"/>
      <c r="R34" s="6">
        <v>0</v>
      </c>
      <c r="BD34" s="220"/>
    </row>
    <row r="35" spans="1:56" x14ac:dyDescent="0.15">
      <c r="A35" s="52" t="s">
        <v>201</v>
      </c>
      <c r="C35" s="56"/>
      <c r="D35" s="57"/>
      <c r="E35" s="57" t="s">
        <v>44</v>
      </c>
      <c r="F35" s="57"/>
      <c r="G35" s="57"/>
      <c r="H35" s="57"/>
      <c r="I35" s="57"/>
      <c r="J35" s="57"/>
      <c r="K35" s="58"/>
      <c r="L35" s="58"/>
      <c r="M35" s="58"/>
      <c r="N35" s="59">
        <v>41950</v>
      </c>
      <c r="O35" s="62"/>
      <c r="P35" s="61"/>
      <c r="R35" s="6">
        <v>41949970</v>
      </c>
      <c r="BD35" s="220"/>
    </row>
    <row r="36" spans="1:56" x14ac:dyDescent="0.15">
      <c r="A36" s="52" t="s">
        <v>202</v>
      </c>
      <c r="C36" s="56"/>
      <c r="D36" s="57" t="s">
        <v>203</v>
      </c>
      <c r="E36" s="57"/>
      <c r="F36" s="57"/>
      <c r="G36" s="57"/>
      <c r="H36" s="57"/>
      <c r="I36" s="57"/>
      <c r="J36" s="57"/>
      <c r="K36" s="63"/>
      <c r="L36" s="63"/>
      <c r="M36" s="63"/>
      <c r="N36" s="59">
        <v>230351</v>
      </c>
      <c r="O36" s="60"/>
      <c r="P36" s="61"/>
      <c r="R36" s="6">
        <f>IF(COUNTIF(R37:R38,"-")=COUNTA(R37:R38),"-",SUM(R37:R38))</f>
        <v>230350626</v>
      </c>
      <c r="BD36" s="220"/>
    </row>
    <row r="37" spans="1:56" x14ac:dyDescent="0.15">
      <c r="A37" s="52" t="s">
        <v>204</v>
      </c>
      <c r="C37" s="56"/>
      <c r="D37" s="57"/>
      <c r="E37" s="57" t="s">
        <v>205</v>
      </c>
      <c r="F37" s="57"/>
      <c r="G37" s="57"/>
      <c r="H37" s="57"/>
      <c r="I37" s="57"/>
      <c r="J37" s="57"/>
      <c r="K37" s="63"/>
      <c r="L37" s="63"/>
      <c r="M37" s="63"/>
      <c r="N37" s="59">
        <v>7298</v>
      </c>
      <c r="O37" s="62"/>
      <c r="P37" s="61"/>
      <c r="R37" s="6">
        <v>7297928</v>
      </c>
      <c r="BD37" s="220"/>
    </row>
    <row r="38" spans="1:56" ht="14.25" thickBot="1" x14ac:dyDescent="0.2">
      <c r="A38" s="52" t="s">
        <v>206</v>
      </c>
      <c r="C38" s="56"/>
      <c r="D38" s="57"/>
      <c r="E38" s="57" t="s">
        <v>44</v>
      </c>
      <c r="F38" s="57"/>
      <c r="G38" s="57"/>
      <c r="H38" s="57"/>
      <c r="I38" s="57"/>
      <c r="J38" s="57"/>
      <c r="K38" s="63"/>
      <c r="L38" s="63"/>
      <c r="M38" s="63"/>
      <c r="N38" s="59">
        <v>223053</v>
      </c>
      <c r="O38" s="62"/>
      <c r="P38" s="61"/>
      <c r="R38" s="6">
        <v>223052698</v>
      </c>
      <c r="BD38" s="220"/>
    </row>
    <row r="39" spans="1:56" ht="14.25" thickBot="1" x14ac:dyDescent="0.2">
      <c r="A39" s="52" t="s">
        <v>191</v>
      </c>
      <c r="C39" s="69" t="s">
        <v>192</v>
      </c>
      <c r="D39" s="70"/>
      <c r="E39" s="70"/>
      <c r="F39" s="70"/>
      <c r="G39" s="70"/>
      <c r="H39" s="70"/>
      <c r="I39" s="70"/>
      <c r="J39" s="70"/>
      <c r="K39" s="71"/>
      <c r="L39" s="71"/>
      <c r="M39" s="71"/>
      <c r="N39" s="72">
        <v>-48774070</v>
      </c>
      <c r="O39" s="73" t="s">
        <v>352</v>
      </c>
      <c r="P39" s="61"/>
      <c r="R39" s="6">
        <f>IF(COUNTIF(R30:R38,"-")=COUNTA(R30:R38),"-",SUM(R30,R36)-SUM(R31))</f>
        <v>-48774069950</v>
      </c>
      <c r="BD39" s="220"/>
    </row>
    <row r="40" spans="1:56" s="75" customFormat="1" ht="3.75" customHeight="1" x14ac:dyDescent="0.15">
      <c r="A40" s="74"/>
      <c r="C40" s="76"/>
      <c r="D40" s="76"/>
      <c r="E40" s="77"/>
      <c r="F40" s="77"/>
      <c r="G40" s="77"/>
      <c r="H40" s="77"/>
      <c r="I40" s="77"/>
      <c r="J40" s="78"/>
      <c r="K40" s="78"/>
      <c r="L40" s="78"/>
    </row>
    <row r="41" spans="1:56" s="75" customFormat="1" ht="15.6" customHeight="1" x14ac:dyDescent="0.15">
      <c r="A41" s="74"/>
      <c r="C41" s="79"/>
      <c r="D41" s="79" t="s">
        <v>338</v>
      </c>
      <c r="E41" s="80"/>
      <c r="F41" s="80"/>
      <c r="G41" s="80"/>
      <c r="H41" s="80"/>
      <c r="I41" s="80"/>
      <c r="J41" s="81"/>
      <c r="K41" s="81"/>
      <c r="L41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8"/>
  <sheetViews>
    <sheetView showGridLines="0" topLeftCell="B1" zoomScale="85" zoomScaleNormal="85" zoomScaleSheetLayoutView="100" workbookViewId="0">
      <selection activeCell="K35" sqref="K35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6" width="0" style="85" hidden="1" customWidth="1"/>
    <col min="27" max="16384" width="9" style="85"/>
  </cols>
  <sheetData>
    <row r="2" spans="1:24" ht="24" x14ac:dyDescent="0.25">
      <c r="B2" s="84"/>
      <c r="C2" s="254" t="s">
        <v>363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4" ht="17.25" x14ac:dyDescent="0.2">
      <c r="B3" s="86"/>
      <c r="C3" s="255" t="s">
        <v>350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24" ht="17.25" x14ac:dyDescent="0.2">
      <c r="B4" s="86"/>
      <c r="C4" s="255" t="s">
        <v>351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349</v>
      </c>
    </row>
    <row r="6" spans="1:24" ht="12.75" customHeight="1" x14ac:dyDescent="0.15">
      <c r="B6" s="90"/>
      <c r="C6" s="256" t="s">
        <v>0</v>
      </c>
      <c r="D6" s="257"/>
      <c r="E6" s="257"/>
      <c r="F6" s="257"/>
      <c r="G6" s="257"/>
      <c r="H6" s="257"/>
      <c r="I6" s="257"/>
      <c r="J6" s="258"/>
      <c r="K6" s="262" t="s">
        <v>339</v>
      </c>
      <c r="L6" s="257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325</v>
      </c>
      <c r="B7" s="90"/>
      <c r="C7" s="259"/>
      <c r="D7" s="260"/>
      <c r="E7" s="260"/>
      <c r="F7" s="260"/>
      <c r="G7" s="260"/>
      <c r="H7" s="260"/>
      <c r="I7" s="260"/>
      <c r="J7" s="261"/>
      <c r="K7" s="263"/>
      <c r="L7" s="260"/>
      <c r="M7" s="264" t="s">
        <v>340</v>
      </c>
      <c r="N7" s="265"/>
      <c r="O7" s="264" t="s">
        <v>341</v>
      </c>
      <c r="P7" s="265"/>
      <c r="Q7" s="264" t="s">
        <v>147</v>
      </c>
      <c r="R7" s="266"/>
    </row>
    <row r="8" spans="1:24" ht="15.95" customHeight="1" x14ac:dyDescent="0.15">
      <c r="A8" s="83" t="s">
        <v>207</v>
      </c>
      <c r="B8" s="93"/>
      <c r="C8" s="94" t="s">
        <v>208</v>
      </c>
      <c r="D8" s="95"/>
      <c r="E8" s="95"/>
      <c r="F8" s="95"/>
      <c r="G8" s="95"/>
      <c r="H8" s="95"/>
      <c r="I8" s="95"/>
      <c r="J8" s="96"/>
      <c r="K8" s="97">
        <v>98987359</v>
      </c>
      <c r="L8" s="98" t="s">
        <v>352</v>
      </c>
      <c r="M8" s="97">
        <v>175188741</v>
      </c>
      <c r="N8" s="99"/>
      <c r="O8" s="97">
        <v>-76523916</v>
      </c>
      <c r="P8" s="99"/>
      <c r="Q8" s="100">
        <v>322534</v>
      </c>
      <c r="R8" s="101"/>
      <c r="U8" s="221">
        <f t="shared" ref="U8:U13" si="0">IF(COUNTIF(V8:X8,"-")=COUNTA(V8:X8),"-",SUM(V8:X8))</f>
        <v>98729256345</v>
      </c>
      <c r="V8" s="221">
        <v>175473774575</v>
      </c>
      <c r="W8" s="221">
        <v>-77053092908</v>
      </c>
      <c r="X8" s="221">
        <v>308574678</v>
      </c>
    </row>
    <row r="9" spans="1:24" ht="15.95" customHeight="1" x14ac:dyDescent="0.15">
      <c r="A9" s="83" t="s">
        <v>209</v>
      </c>
      <c r="B9" s="93"/>
      <c r="C9" s="24"/>
      <c r="D9" s="19" t="s">
        <v>210</v>
      </c>
      <c r="E9" s="19"/>
      <c r="F9" s="19"/>
      <c r="G9" s="19"/>
      <c r="H9" s="19"/>
      <c r="I9" s="19"/>
      <c r="J9" s="102"/>
      <c r="K9" s="103">
        <v>-48774070</v>
      </c>
      <c r="L9" s="104"/>
      <c r="M9" s="271"/>
      <c r="N9" s="315"/>
      <c r="O9" s="103">
        <v>-48725338</v>
      </c>
      <c r="P9" s="105"/>
      <c r="Q9" s="106">
        <v>-48732</v>
      </c>
      <c r="R9" s="107"/>
      <c r="U9" s="221">
        <f t="shared" si="0"/>
        <v>-48892230121</v>
      </c>
      <c r="V9" s="221" t="s">
        <v>11</v>
      </c>
      <c r="W9" s="221">
        <v>-48892230121</v>
      </c>
      <c r="X9" s="221">
        <v>0</v>
      </c>
    </row>
    <row r="10" spans="1:24" ht="15.95" customHeight="1" x14ac:dyDescent="0.15">
      <c r="A10" s="83" t="s">
        <v>211</v>
      </c>
      <c r="B10" s="90"/>
      <c r="C10" s="108"/>
      <c r="D10" s="102" t="s">
        <v>212</v>
      </c>
      <c r="E10" s="102"/>
      <c r="F10" s="102"/>
      <c r="G10" s="102"/>
      <c r="H10" s="102"/>
      <c r="I10" s="102"/>
      <c r="J10" s="102"/>
      <c r="K10" s="103">
        <v>50091330</v>
      </c>
      <c r="L10" s="104"/>
      <c r="M10" s="272"/>
      <c r="N10" s="273"/>
      <c r="O10" s="103">
        <v>50028640</v>
      </c>
      <c r="P10" s="105"/>
      <c r="Q10" s="106">
        <v>62690</v>
      </c>
      <c r="R10" s="109"/>
      <c r="U10" s="221">
        <f t="shared" si="0"/>
        <v>50091329861</v>
      </c>
      <c r="V10" s="221" t="s">
        <v>11</v>
      </c>
      <c r="W10" s="221">
        <f>IF(COUNTIF(W11:W12,"-")=COUNTA(W11:W12),"-",SUM(W11:W12))</f>
        <v>50091329861</v>
      </c>
      <c r="X10" s="221">
        <f>IF(COUNTIF(X11:X12,"-")=COUNTA(X11:X12),"-",SUM(X11:X12))</f>
        <v>0</v>
      </c>
    </row>
    <row r="11" spans="1:24" ht="15.95" customHeight="1" x14ac:dyDescent="0.15">
      <c r="A11" s="83" t="s">
        <v>213</v>
      </c>
      <c r="B11" s="90"/>
      <c r="C11" s="110"/>
      <c r="D11" s="102"/>
      <c r="E11" s="111" t="s">
        <v>214</v>
      </c>
      <c r="F11" s="111"/>
      <c r="G11" s="111"/>
      <c r="H11" s="111"/>
      <c r="I11" s="111"/>
      <c r="J11" s="102"/>
      <c r="K11" s="103">
        <v>31183278</v>
      </c>
      <c r="L11" s="104"/>
      <c r="M11" s="272"/>
      <c r="N11" s="273"/>
      <c r="O11" s="308">
        <v>31147890</v>
      </c>
      <c r="P11" s="105"/>
      <c r="Q11" s="106">
        <v>35388</v>
      </c>
      <c r="R11" s="109"/>
      <c r="U11" s="221">
        <f t="shared" si="0"/>
        <v>31183278281</v>
      </c>
      <c r="V11" s="221" t="s">
        <v>11</v>
      </c>
      <c r="W11" s="221">
        <v>31183278281</v>
      </c>
      <c r="X11" s="221">
        <v>0</v>
      </c>
    </row>
    <row r="12" spans="1:24" ht="15.95" customHeight="1" x14ac:dyDescent="0.15">
      <c r="A12" s="83" t="s">
        <v>215</v>
      </c>
      <c r="B12" s="90"/>
      <c r="C12" s="112"/>
      <c r="D12" s="113"/>
      <c r="E12" s="113" t="s">
        <v>216</v>
      </c>
      <c r="F12" s="113"/>
      <c r="G12" s="113"/>
      <c r="H12" s="113"/>
      <c r="I12" s="113"/>
      <c r="J12" s="114"/>
      <c r="K12" s="115">
        <v>18908052</v>
      </c>
      <c r="L12" s="116"/>
      <c r="M12" s="274"/>
      <c r="N12" s="275"/>
      <c r="O12" s="115">
        <v>18880750</v>
      </c>
      <c r="P12" s="117"/>
      <c r="Q12" s="118">
        <v>27302</v>
      </c>
      <c r="R12" s="119"/>
      <c r="U12" s="221">
        <f t="shared" si="0"/>
        <v>18908051580</v>
      </c>
      <c r="V12" s="221" t="s">
        <v>11</v>
      </c>
      <c r="W12" s="221">
        <v>18908051580</v>
      </c>
      <c r="X12" s="221">
        <v>0</v>
      </c>
    </row>
    <row r="13" spans="1:24" ht="15.95" customHeight="1" x14ac:dyDescent="0.15">
      <c r="A13" s="83" t="s">
        <v>217</v>
      </c>
      <c r="B13" s="90"/>
      <c r="C13" s="120"/>
      <c r="D13" s="121" t="s">
        <v>218</v>
      </c>
      <c r="E13" s="122"/>
      <c r="F13" s="121"/>
      <c r="G13" s="121"/>
      <c r="H13" s="121"/>
      <c r="I13" s="121"/>
      <c r="J13" s="123"/>
      <c r="K13" s="124">
        <v>1317260</v>
      </c>
      <c r="L13" s="125"/>
      <c r="M13" s="276"/>
      <c r="N13" s="277"/>
      <c r="O13" s="124">
        <v>1331219</v>
      </c>
      <c r="P13" s="126"/>
      <c r="Q13" s="127">
        <v>-13959</v>
      </c>
      <c r="R13" s="128"/>
      <c r="U13" s="221">
        <f t="shared" si="0"/>
        <v>1199099740</v>
      </c>
      <c r="V13" s="221" t="s">
        <v>11</v>
      </c>
      <c r="W13" s="221">
        <f>IF(COUNTIF(W9:W10,"-")=COUNTA(W9:W10),"-",SUM(W9:W10))</f>
        <v>1199099740</v>
      </c>
      <c r="X13" s="221">
        <f>IF(COUNTIF(X9:X10,"-")=COUNTA(X9:X10),"-",SUM(X9:X10))</f>
        <v>0</v>
      </c>
    </row>
    <row r="14" spans="1:24" ht="15.95" customHeight="1" x14ac:dyDescent="0.15">
      <c r="A14" s="83" t="s">
        <v>219</v>
      </c>
      <c r="B14" s="90"/>
      <c r="C14" s="24"/>
      <c r="D14" s="129" t="s">
        <v>342</v>
      </c>
      <c r="E14" s="129"/>
      <c r="F14" s="129"/>
      <c r="G14" s="111"/>
      <c r="H14" s="111"/>
      <c r="I14" s="111"/>
      <c r="J14" s="102"/>
      <c r="K14" s="309"/>
      <c r="L14" s="310"/>
      <c r="M14" s="103">
        <v>-511900</v>
      </c>
      <c r="N14" s="105" t="s">
        <v>352</v>
      </c>
      <c r="O14" s="103">
        <v>511900</v>
      </c>
      <c r="P14" s="105"/>
      <c r="Q14" s="278"/>
      <c r="R14" s="279"/>
      <c r="U14" s="221">
        <v>0</v>
      </c>
      <c r="V14" s="221">
        <f>IF(COUNTA(V15:V18)=COUNTIF(V15:V18,"-"),"-",SUM(V15,V17,V16,V18))</f>
        <v>-792681809</v>
      </c>
      <c r="W14" s="221">
        <f>IF(COUNTA(W15:W18)=COUNTIF(W15:W18,"-"),"-",SUM(W15,W17,W16,W18))</f>
        <v>792681809</v>
      </c>
      <c r="X14" s="221" t="s">
        <v>11</v>
      </c>
    </row>
    <row r="15" spans="1:24" ht="15.95" customHeight="1" x14ac:dyDescent="0.15">
      <c r="A15" s="83" t="s">
        <v>220</v>
      </c>
      <c r="B15" s="90"/>
      <c r="C15" s="24"/>
      <c r="D15" s="129"/>
      <c r="E15" s="129" t="s">
        <v>221</v>
      </c>
      <c r="F15" s="111"/>
      <c r="G15" s="111"/>
      <c r="H15" s="111"/>
      <c r="I15" s="111"/>
      <c r="J15" s="102"/>
      <c r="K15" s="267"/>
      <c r="L15" s="268"/>
      <c r="M15" s="103">
        <v>8184325</v>
      </c>
      <c r="N15" s="105"/>
      <c r="O15" s="103">
        <v>-8184325</v>
      </c>
      <c r="P15" s="105"/>
      <c r="Q15" s="269"/>
      <c r="R15" s="270"/>
      <c r="U15" s="221">
        <v>7214644</v>
      </c>
      <c r="V15" s="221">
        <v>7790977196</v>
      </c>
      <c r="W15" s="221">
        <v>-7783762552</v>
      </c>
      <c r="X15" s="221" t="s">
        <v>11</v>
      </c>
    </row>
    <row r="16" spans="1:24" ht="15.95" customHeight="1" x14ac:dyDescent="0.15">
      <c r="A16" s="83" t="s">
        <v>222</v>
      </c>
      <c r="B16" s="90"/>
      <c r="C16" s="24"/>
      <c r="D16" s="129"/>
      <c r="E16" s="129" t="s">
        <v>223</v>
      </c>
      <c r="F16" s="129"/>
      <c r="G16" s="111"/>
      <c r="H16" s="111"/>
      <c r="I16" s="111"/>
      <c r="J16" s="102"/>
      <c r="K16" s="267"/>
      <c r="L16" s="268"/>
      <c r="M16" s="103">
        <v>-8532896</v>
      </c>
      <c r="N16" s="105"/>
      <c r="O16" s="103">
        <v>8532896</v>
      </c>
      <c r="P16" s="105"/>
      <c r="Q16" s="269"/>
      <c r="R16" s="270"/>
      <c r="U16" s="221">
        <v>-7214644</v>
      </c>
      <c r="V16" s="221">
        <v>-8421519193</v>
      </c>
      <c r="W16" s="221">
        <v>8414304549</v>
      </c>
      <c r="X16" s="221" t="s">
        <v>11</v>
      </c>
    </row>
    <row r="17" spans="1:24" ht="15.95" customHeight="1" x14ac:dyDescent="0.15">
      <c r="A17" s="83" t="s">
        <v>224</v>
      </c>
      <c r="B17" s="90"/>
      <c r="C17" s="24"/>
      <c r="D17" s="129"/>
      <c r="E17" s="129" t="s">
        <v>225</v>
      </c>
      <c r="F17" s="129"/>
      <c r="G17" s="111"/>
      <c r="H17" s="111"/>
      <c r="I17" s="111"/>
      <c r="J17" s="102"/>
      <c r="K17" s="267"/>
      <c r="L17" s="268"/>
      <c r="M17" s="103">
        <v>800431</v>
      </c>
      <c r="N17" s="105"/>
      <c r="O17" s="103">
        <v>-800431</v>
      </c>
      <c r="P17" s="105"/>
      <c r="Q17" s="269"/>
      <c r="R17" s="270"/>
      <c r="U17" s="221">
        <v>0</v>
      </c>
      <c r="V17" s="221">
        <v>800430570</v>
      </c>
      <c r="W17" s="221">
        <v>-800430570</v>
      </c>
      <c r="X17" s="221" t="s">
        <v>11</v>
      </c>
    </row>
    <row r="18" spans="1:24" ht="15.95" customHeight="1" x14ac:dyDescent="0.15">
      <c r="A18" s="83" t="s">
        <v>226</v>
      </c>
      <c r="B18" s="90"/>
      <c r="C18" s="24"/>
      <c r="D18" s="129"/>
      <c r="E18" s="129" t="s">
        <v>227</v>
      </c>
      <c r="F18" s="129"/>
      <c r="G18" s="111"/>
      <c r="H18" s="20"/>
      <c r="I18" s="111"/>
      <c r="J18" s="102"/>
      <c r="K18" s="267"/>
      <c r="L18" s="268"/>
      <c r="M18" s="103">
        <v>-963759</v>
      </c>
      <c r="N18" s="105"/>
      <c r="O18" s="103">
        <v>963759</v>
      </c>
      <c r="P18" s="105"/>
      <c r="Q18" s="269"/>
      <c r="R18" s="270"/>
      <c r="U18" s="221">
        <v>0</v>
      </c>
      <c r="V18" s="221">
        <v>-962570382</v>
      </c>
      <c r="W18" s="221">
        <v>962570382</v>
      </c>
      <c r="X18" s="221" t="s">
        <v>11</v>
      </c>
    </row>
    <row r="19" spans="1:24" ht="15.95" customHeight="1" x14ac:dyDescent="0.15">
      <c r="A19" s="83" t="s">
        <v>228</v>
      </c>
      <c r="B19" s="90"/>
      <c r="C19" s="24"/>
      <c r="D19" s="129" t="s">
        <v>229</v>
      </c>
      <c r="E19" s="111"/>
      <c r="F19" s="111"/>
      <c r="G19" s="111"/>
      <c r="H19" s="111"/>
      <c r="I19" s="111"/>
      <c r="J19" s="102"/>
      <c r="K19" s="308" t="s">
        <v>360</v>
      </c>
      <c r="L19" s="104"/>
      <c r="M19" s="308" t="s">
        <v>360</v>
      </c>
      <c r="N19" s="105"/>
      <c r="O19" s="272"/>
      <c r="P19" s="273"/>
      <c r="Q19" s="272"/>
      <c r="R19" s="280"/>
      <c r="U19" s="221">
        <f t="shared" ref="U19:U26" si="1">IF(COUNTIF(V19:X19,"-")=COUNTA(V19:X19),"-",SUM(V19:X19))</f>
        <v>0</v>
      </c>
      <c r="V19" s="221">
        <v>0</v>
      </c>
      <c r="W19" s="221" t="s">
        <v>11</v>
      </c>
      <c r="X19" s="221" t="s">
        <v>11</v>
      </c>
    </row>
    <row r="20" spans="1:24" ht="15.95" customHeight="1" x14ac:dyDescent="0.15">
      <c r="A20" s="83" t="s">
        <v>230</v>
      </c>
      <c r="B20" s="90"/>
      <c r="C20" s="24"/>
      <c r="D20" s="129" t="s">
        <v>231</v>
      </c>
      <c r="E20" s="129"/>
      <c r="F20" s="111"/>
      <c r="G20" s="111"/>
      <c r="H20" s="111"/>
      <c r="I20" s="111"/>
      <c r="J20" s="102"/>
      <c r="K20" s="103">
        <v>560737</v>
      </c>
      <c r="L20" s="104"/>
      <c r="M20" s="103">
        <v>560737</v>
      </c>
      <c r="N20" s="105"/>
      <c r="O20" s="272"/>
      <c r="P20" s="273"/>
      <c r="Q20" s="272"/>
      <c r="R20" s="280"/>
      <c r="U20" s="221">
        <f t="shared" si="1"/>
        <v>560737327</v>
      </c>
      <c r="V20" s="221">
        <v>560737327</v>
      </c>
      <c r="W20" s="221" t="s">
        <v>11</v>
      </c>
      <c r="X20" s="221" t="s">
        <v>11</v>
      </c>
    </row>
    <row r="21" spans="1:24" ht="15.95" customHeight="1" x14ac:dyDescent="0.15">
      <c r="A21" s="83" t="s">
        <v>343</v>
      </c>
      <c r="B21" s="90"/>
      <c r="C21" s="24"/>
      <c r="D21" s="129" t="s">
        <v>232</v>
      </c>
      <c r="E21" s="129"/>
      <c r="F21" s="111"/>
      <c r="G21" s="111"/>
      <c r="H21" s="111"/>
      <c r="I21" s="111"/>
      <c r="J21" s="102"/>
      <c r="K21" s="103">
        <v>39368</v>
      </c>
      <c r="L21" s="130"/>
      <c r="M21" s="272"/>
      <c r="N21" s="273"/>
      <c r="O21" s="272"/>
      <c r="P21" s="273"/>
      <c r="Q21" s="106">
        <v>39368</v>
      </c>
      <c r="R21" s="109"/>
      <c r="U21" s="221">
        <f t="shared" si="1"/>
        <v>131227387</v>
      </c>
      <c r="V21" s="221" t="s">
        <v>11</v>
      </c>
      <c r="W21" s="221" t="s">
        <v>11</v>
      </c>
      <c r="X21" s="221">
        <v>131227387</v>
      </c>
    </row>
    <row r="22" spans="1:24" ht="15.95" customHeight="1" x14ac:dyDescent="0.15">
      <c r="A22" s="83" t="s">
        <v>344</v>
      </c>
      <c r="B22" s="90"/>
      <c r="C22" s="24"/>
      <c r="D22" s="129" t="s">
        <v>233</v>
      </c>
      <c r="E22" s="129"/>
      <c r="F22" s="111"/>
      <c r="G22" s="111"/>
      <c r="H22" s="111"/>
      <c r="I22" s="111"/>
      <c r="J22" s="102"/>
      <c r="K22" s="308" t="s">
        <v>360</v>
      </c>
      <c r="L22" s="130"/>
      <c r="M22" s="272"/>
      <c r="N22" s="273"/>
      <c r="O22" s="272"/>
      <c r="P22" s="273"/>
      <c r="Q22" s="311" t="s">
        <v>360</v>
      </c>
      <c r="R22" s="109"/>
      <c r="U22" s="221">
        <f t="shared" si="1"/>
        <v>0</v>
      </c>
      <c r="V22" s="221" t="s">
        <v>11</v>
      </c>
      <c r="W22" s="221" t="s">
        <v>11</v>
      </c>
      <c r="X22" s="221">
        <v>0</v>
      </c>
    </row>
    <row r="23" spans="1:24" ht="15.95" customHeight="1" x14ac:dyDescent="0.15">
      <c r="A23" s="83" t="s">
        <v>345</v>
      </c>
      <c r="B23" s="90"/>
      <c r="C23" s="24"/>
      <c r="D23" s="129" t="s">
        <v>234</v>
      </c>
      <c r="E23" s="129"/>
      <c r="F23" s="111"/>
      <c r="G23" s="111"/>
      <c r="H23" s="111"/>
      <c r="I23" s="111"/>
      <c r="J23" s="102"/>
      <c r="K23" s="103">
        <v>-107999</v>
      </c>
      <c r="L23" s="130"/>
      <c r="M23" s="106">
        <v>-135169</v>
      </c>
      <c r="N23" s="105"/>
      <c r="O23" s="106">
        <v>27170</v>
      </c>
      <c r="P23" s="105"/>
      <c r="Q23" s="311" t="s">
        <v>360</v>
      </c>
      <c r="R23" s="109"/>
      <c r="U23" s="221">
        <f t="shared" si="1"/>
        <v>0</v>
      </c>
      <c r="V23" s="221" t="s">
        <v>11</v>
      </c>
      <c r="W23" s="221" t="s">
        <v>11</v>
      </c>
      <c r="X23" s="221">
        <v>0</v>
      </c>
    </row>
    <row r="24" spans="1:24" ht="15.95" customHeight="1" x14ac:dyDescent="0.15">
      <c r="A24" s="83" t="s">
        <v>235</v>
      </c>
      <c r="B24" s="90"/>
      <c r="C24" s="112"/>
      <c r="D24" s="113" t="s">
        <v>44</v>
      </c>
      <c r="E24" s="113"/>
      <c r="F24" s="113"/>
      <c r="G24" s="131"/>
      <c r="H24" s="131"/>
      <c r="I24" s="131"/>
      <c r="J24" s="114"/>
      <c r="K24" s="115">
        <v>-70779</v>
      </c>
      <c r="L24" s="312"/>
      <c r="M24" s="118">
        <v>-1519</v>
      </c>
      <c r="N24" s="117"/>
      <c r="O24" s="313">
        <v>-69260</v>
      </c>
      <c r="P24" s="117"/>
      <c r="Q24" s="281"/>
      <c r="R24" s="282"/>
      <c r="S24" s="132"/>
      <c r="U24" s="221">
        <f t="shared" si="1"/>
        <v>-52723316</v>
      </c>
      <c r="V24" s="221">
        <v>-136688081</v>
      </c>
      <c r="W24" s="221">
        <v>83964765</v>
      </c>
      <c r="X24" s="221" t="s">
        <v>11</v>
      </c>
    </row>
    <row r="25" spans="1:24" ht="15.95" customHeight="1" thickBot="1" x14ac:dyDescent="0.2">
      <c r="A25" s="83" t="s">
        <v>236</v>
      </c>
      <c r="B25" s="90"/>
      <c r="C25" s="133"/>
      <c r="D25" s="134" t="s">
        <v>237</v>
      </c>
      <c r="E25" s="134"/>
      <c r="F25" s="135"/>
      <c r="G25" s="135"/>
      <c r="H25" s="136"/>
      <c r="I25" s="135"/>
      <c r="J25" s="137"/>
      <c r="K25" s="138">
        <v>1738586</v>
      </c>
      <c r="L25" s="139"/>
      <c r="M25" s="138">
        <v>-87851</v>
      </c>
      <c r="N25" s="140"/>
      <c r="O25" s="138">
        <v>1801029</v>
      </c>
      <c r="P25" s="140" t="s">
        <v>352</v>
      </c>
      <c r="Q25" s="141">
        <v>25409</v>
      </c>
      <c r="R25" s="142"/>
      <c r="S25" s="132"/>
      <c r="U25" s="221">
        <f t="shared" si="1"/>
        <v>1838341138</v>
      </c>
      <c r="V25" s="221">
        <f>IF(AND(V14="-",COUNTIF(V19:V20,"-")=COUNTA(V19:V20),V24="-"),"-",SUM(V14,V19:V20,V24))</f>
        <v>-368632563</v>
      </c>
      <c r="W25" s="221">
        <f>IF(AND(W13="-",W14="-",COUNTIF(W19:W20,"-")=COUNTA(W19:W20),W24="-"),"-",SUM(W13,W14,W19:W20,W24))</f>
        <v>2075746314</v>
      </c>
      <c r="X25" s="221">
        <f>IF(AND(X13="-",COUNTIF(X21:X23,"-")=COUNTA(X21:X23)),"-",SUM(X13,X21:X23))</f>
        <v>131227387</v>
      </c>
    </row>
    <row r="26" spans="1:24" ht="15.95" customHeight="1" thickBot="1" x14ac:dyDescent="0.2">
      <c r="A26" s="83" t="s">
        <v>238</v>
      </c>
      <c r="B26" s="90"/>
      <c r="C26" s="143" t="s">
        <v>239</v>
      </c>
      <c r="D26" s="144"/>
      <c r="E26" s="144"/>
      <c r="F26" s="144"/>
      <c r="G26" s="145"/>
      <c r="H26" s="145"/>
      <c r="I26" s="145"/>
      <c r="J26" s="146"/>
      <c r="K26" s="147">
        <v>100725946</v>
      </c>
      <c r="L26" s="148"/>
      <c r="M26" s="147">
        <v>175100890</v>
      </c>
      <c r="N26" s="149"/>
      <c r="O26" s="147">
        <v>-74722887</v>
      </c>
      <c r="P26" s="149"/>
      <c r="Q26" s="150">
        <v>347943</v>
      </c>
      <c r="R26" s="151"/>
      <c r="S26" s="132"/>
      <c r="U26" s="221">
        <f t="shared" si="1"/>
        <v>100567597483</v>
      </c>
      <c r="V26" s="221">
        <v>175105142012</v>
      </c>
      <c r="W26" s="221">
        <v>-74977346594</v>
      </c>
      <c r="X26" s="221">
        <f>IF(AND(X8="-",X25="-"),"-",SUM(X8,X25))</f>
        <v>439802065</v>
      </c>
    </row>
    <row r="27" spans="1:24" ht="13.5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3.5" x14ac:dyDescent="0.15">
      <c r="B28" s="90"/>
      <c r="C28" s="154"/>
      <c r="D28" s="155" t="s">
        <v>338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314"/>
      <c r="R28" s="19"/>
      <c r="S28" s="132"/>
    </row>
  </sheetData>
  <mergeCells count="32">
    <mergeCell ref="M21:N21"/>
    <mergeCell ref="O21:P21"/>
    <mergeCell ref="M22:N22"/>
    <mergeCell ref="O22:P22"/>
    <mergeCell ref="Q24:R24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M9:N9"/>
    <mergeCell ref="M10:N10"/>
    <mergeCell ref="M11:N11"/>
    <mergeCell ref="M12:N12"/>
    <mergeCell ref="M13:N13"/>
    <mergeCell ref="K14:L14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D61"/>
  <sheetViews>
    <sheetView topLeftCell="B1" zoomScale="85" zoomScaleNormal="85" workbookViewId="0">
      <selection activeCell="M36" sqref="M36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56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56" s="51" customFormat="1" ht="24" x14ac:dyDescent="0.15">
      <c r="A2" s="1"/>
      <c r="B2" s="159"/>
      <c r="C2" s="292" t="s">
        <v>362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56" s="51" customFormat="1" ht="14.25" x14ac:dyDescent="0.15">
      <c r="A3" s="160"/>
      <c r="B3" s="161"/>
      <c r="C3" s="293" t="s">
        <v>350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56" s="51" customFormat="1" ht="14.25" x14ac:dyDescent="0.15">
      <c r="A4" s="160"/>
      <c r="B4" s="161"/>
      <c r="C4" s="293" t="s">
        <v>351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56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349</v>
      </c>
    </row>
    <row r="6" spans="1:56" s="51" customFormat="1" x14ac:dyDescent="0.15">
      <c r="A6" s="160"/>
      <c r="B6" s="161"/>
      <c r="C6" s="294" t="s">
        <v>0</v>
      </c>
      <c r="D6" s="295"/>
      <c r="E6" s="295"/>
      <c r="F6" s="295"/>
      <c r="G6" s="295"/>
      <c r="H6" s="295"/>
      <c r="I6" s="295"/>
      <c r="J6" s="296"/>
      <c r="K6" s="296"/>
      <c r="L6" s="297"/>
      <c r="M6" s="301" t="s">
        <v>327</v>
      </c>
      <c r="N6" s="302"/>
    </row>
    <row r="7" spans="1:56" s="51" customFormat="1" ht="14.25" thickBot="1" x14ac:dyDescent="0.2">
      <c r="A7" s="160" t="s">
        <v>325</v>
      </c>
      <c r="B7" s="161"/>
      <c r="C7" s="298"/>
      <c r="D7" s="299"/>
      <c r="E7" s="299"/>
      <c r="F7" s="299"/>
      <c r="G7" s="299"/>
      <c r="H7" s="299"/>
      <c r="I7" s="299"/>
      <c r="J7" s="299"/>
      <c r="K7" s="299"/>
      <c r="L7" s="300"/>
      <c r="M7" s="303"/>
      <c r="N7" s="304"/>
    </row>
    <row r="8" spans="1:56" s="51" customFormat="1" x14ac:dyDescent="0.15">
      <c r="A8" s="164"/>
      <c r="B8" s="165"/>
      <c r="C8" s="166" t="s">
        <v>346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BD8" s="222"/>
    </row>
    <row r="9" spans="1:56" s="51" customFormat="1" x14ac:dyDescent="0.15">
      <c r="A9" s="1" t="s">
        <v>242</v>
      </c>
      <c r="B9" s="3"/>
      <c r="C9" s="173"/>
      <c r="D9" s="174" t="s">
        <v>243</v>
      </c>
      <c r="E9" s="174"/>
      <c r="F9" s="175"/>
      <c r="G9" s="175"/>
      <c r="H9" s="162"/>
      <c r="I9" s="175"/>
      <c r="J9" s="162"/>
      <c r="K9" s="162"/>
      <c r="L9" s="176"/>
      <c r="M9" s="177">
        <v>49602401</v>
      </c>
      <c r="N9" s="178" t="s">
        <v>352</v>
      </c>
      <c r="Q9" s="51">
        <f>IF(AND(Q10="-",Q15="-"),"-",SUM(Q10,Q15))</f>
        <v>49602400846</v>
      </c>
      <c r="BD9" s="222"/>
    </row>
    <row r="10" spans="1:56" s="51" customFormat="1" x14ac:dyDescent="0.15">
      <c r="A10" s="1" t="s">
        <v>244</v>
      </c>
      <c r="B10" s="3"/>
      <c r="C10" s="173"/>
      <c r="D10" s="174"/>
      <c r="E10" s="174" t="s">
        <v>245</v>
      </c>
      <c r="F10" s="175"/>
      <c r="G10" s="175"/>
      <c r="H10" s="175"/>
      <c r="I10" s="175"/>
      <c r="J10" s="162"/>
      <c r="K10" s="162"/>
      <c r="L10" s="176"/>
      <c r="M10" s="177">
        <v>16879964</v>
      </c>
      <c r="N10" s="178" t="s">
        <v>352</v>
      </c>
      <c r="Q10" s="51">
        <f>IF(COUNTIF(Q11:Q14,"-")=COUNTA(Q11:Q14),"-",SUM(Q11:Q14))</f>
        <v>16879963770</v>
      </c>
      <c r="BD10" s="222"/>
    </row>
    <row r="11" spans="1:56" s="51" customFormat="1" x14ac:dyDescent="0.15">
      <c r="A11" s="1" t="s">
        <v>246</v>
      </c>
      <c r="B11" s="3"/>
      <c r="C11" s="173"/>
      <c r="D11" s="174"/>
      <c r="E11" s="174"/>
      <c r="F11" s="175" t="s">
        <v>247</v>
      </c>
      <c r="G11" s="175"/>
      <c r="H11" s="175"/>
      <c r="I11" s="175"/>
      <c r="J11" s="162"/>
      <c r="K11" s="162"/>
      <c r="L11" s="176"/>
      <c r="M11" s="177">
        <v>7601688</v>
      </c>
      <c r="N11" s="178"/>
      <c r="Q11" s="51">
        <v>7601688274</v>
      </c>
      <c r="BD11" s="222"/>
    </row>
    <row r="12" spans="1:56" s="51" customFormat="1" x14ac:dyDescent="0.15">
      <c r="A12" s="1" t="s">
        <v>248</v>
      </c>
      <c r="B12" s="3"/>
      <c r="C12" s="173"/>
      <c r="D12" s="174"/>
      <c r="E12" s="174"/>
      <c r="F12" s="175" t="s">
        <v>249</v>
      </c>
      <c r="G12" s="175"/>
      <c r="H12" s="175"/>
      <c r="I12" s="175"/>
      <c r="J12" s="162"/>
      <c r="K12" s="162"/>
      <c r="L12" s="176"/>
      <c r="M12" s="177">
        <v>8460265</v>
      </c>
      <c r="N12" s="178"/>
      <c r="Q12" s="51">
        <v>8460265354</v>
      </c>
      <c r="BD12" s="222"/>
    </row>
    <row r="13" spans="1:56" s="51" customFormat="1" x14ac:dyDescent="0.15">
      <c r="A13" s="1" t="s">
        <v>250</v>
      </c>
      <c r="B13" s="3"/>
      <c r="C13" s="179"/>
      <c r="D13" s="162"/>
      <c r="E13" s="162"/>
      <c r="F13" s="162" t="s">
        <v>251</v>
      </c>
      <c r="G13" s="162"/>
      <c r="H13" s="162"/>
      <c r="I13" s="162"/>
      <c r="J13" s="162"/>
      <c r="K13" s="162"/>
      <c r="L13" s="176"/>
      <c r="M13" s="177">
        <v>530018</v>
      </c>
      <c r="N13" s="178"/>
      <c r="Q13" s="51">
        <v>530017935</v>
      </c>
      <c r="BD13" s="222"/>
    </row>
    <row r="14" spans="1:56" s="51" customFormat="1" x14ac:dyDescent="0.15">
      <c r="A14" s="1" t="s">
        <v>252</v>
      </c>
      <c r="B14" s="3"/>
      <c r="C14" s="180"/>
      <c r="D14" s="181"/>
      <c r="E14" s="162"/>
      <c r="F14" s="181" t="s">
        <v>253</v>
      </c>
      <c r="G14" s="181"/>
      <c r="H14" s="181"/>
      <c r="I14" s="181"/>
      <c r="J14" s="162"/>
      <c r="K14" s="162"/>
      <c r="L14" s="176"/>
      <c r="M14" s="177">
        <v>287992</v>
      </c>
      <c r="N14" s="178"/>
      <c r="Q14" s="51">
        <v>287992207</v>
      </c>
      <c r="BD14" s="222"/>
    </row>
    <row r="15" spans="1:56" s="51" customFormat="1" x14ac:dyDescent="0.15">
      <c r="A15" s="1" t="s">
        <v>254</v>
      </c>
      <c r="B15" s="3"/>
      <c r="C15" s="179"/>
      <c r="D15" s="181"/>
      <c r="E15" s="162" t="s">
        <v>255</v>
      </c>
      <c r="F15" s="181"/>
      <c r="G15" s="181"/>
      <c r="H15" s="181"/>
      <c r="I15" s="181"/>
      <c r="J15" s="162"/>
      <c r="K15" s="162"/>
      <c r="L15" s="176"/>
      <c r="M15" s="177">
        <v>32722437</v>
      </c>
      <c r="N15" s="178"/>
      <c r="Q15" s="51">
        <f>IF(COUNTIF(Q16:Q18,"-")=COUNTA(Q16:Q18),"-",SUM(Q16:Q18))</f>
        <v>32722437076</v>
      </c>
      <c r="BD15" s="222"/>
    </row>
    <row r="16" spans="1:56" s="51" customFormat="1" x14ac:dyDescent="0.15">
      <c r="A16" s="1" t="s">
        <v>256</v>
      </c>
      <c r="B16" s="3"/>
      <c r="C16" s="179"/>
      <c r="D16" s="181"/>
      <c r="E16" s="181"/>
      <c r="F16" s="162" t="s">
        <v>257</v>
      </c>
      <c r="G16" s="181"/>
      <c r="H16" s="181"/>
      <c r="I16" s="181"/>
      <c r="J16" s="162"/>
      <c r="K16" s="162"/>
      <c r="L16" s="176"/>
      <c r="M16" s="177">
        <v>21038711</v>
      </c>
      <c r="N16" s="178"/>
      <c r="Q16" s="51">
        <v>21038711074</v>
      </c>
      <c r="BD16" s="222"/>
    </row>
    <row r="17" spans="1:56" s="51" customFormat="1" x14ac:dyDescent="0.15">
      <c r="A17" s="1" t="s">
        <v>258</v>
      </c>
      <c r="B17" s="3"/>
      <c r="C17" s="179"/>
      <c r="D17" s="181"/>
      <c r="E17" s="181"/>
      <c r="F17" s="162" t="s">
        <v>259</v>
      </c>
      <c r="G17" s="181"/>
      <c r="H17" s="181"/>
      <c r="I17" s="181"/>
      <c r="J17" s="162"/>
      <c r="K17" s="162"/>
      <c r="L17" s="176"/>
      <c r="M17" s="177">
        <v>11638400</v>
      </c>
      <c r="N17" s="178"/>
      <c r="Q17" s="51">
        <v>11638399615</v>
      </c>
      <c r="BD17" s="222"/>
    </row>
    <row r="18" spans="1:56" s="51" customFormat="1" x14ac:dyDescent="0.15">
      <c r="A18" s="1" t="s">
        <v>260</v>
      </c>
      <c r="B18" s="3"/>
      <c r="C18" s="179"/>
      <c r="D18" s="162"/>
      <c r="E18" s="182"/>
      <c r="F18" s="181" t="s">
        <v>253</v>
      </c>
      <c r="G18" s="162"/>
      <c r="H18" s="181"/>
      <c r="I18" s="181"/>
      <c r="J18" s="162"/>
      <c r="K18" s="162"/>
      <c r="L18" s="176"/>
      <c r="M18" s="177">
        <v>45326</v>
      </c>
      <c r="N18" s="178"/>
      <c r="Q18" s="51">
        <v>45326387</v>
      </c>
      <c r="BD18" s="222"/>
    </row>
    <row r="19" spans="1:56" s="51" customFormat="1" x14ac:dyDescent="0.15">
      <c r="A19" s="1" t="s">
        <v>261</v>
      </c>
      <c r="B19" s="3"/>
      <c r="C19" s="179"/>
      <c r="D19" s="162" t="s">
        <v>262</v>
      </c>
      <c r="E19" s="182"/>
      <c r="F19" s="181"/>
      <c r="G19" s="181"/>
      <c r="H19" s="181"/>
      <c r="I19" s="181"/>
      <c r="J19" s="162"/>
      <c r="K19" s="162"/>
      <c r="L19" s="176"/>
      <c r="M19" s="177">
        <v>54906779</v>
      </c>
      <c r="N19" s="178"/>
      <c r="Q19" s="51">
        <f>IF(COUNTIF(Q20:Q23,"-")=COUNTA(Q20:Q23),"-",SUM(Q20:Q23))</f>
        <v>54906778528</v>
      </c>
      <c r="BD19" s="222"/>
    </row>
    <row r="20" spans="1:56" s="51" customFormat="1" x14ac:dyDescent="0.15">
      <c r="A20" s="1" t="s">
        <v>263</v>
      </c>
      <c r="B20" s="3"/>
      <c r="C20" s="179"/>
      <c r="D20" s="162"/>
      <c r="E20" s="182" t="s">
        <v>264</v>
      </c>
      <c r="F20" s="181"/>
      <c r="G20" s="181"/>
      <c r="H20" s="181"/>
      <c r="I20" s="181"/>
      <c r="J20" s="162"/>
      <c r="K20" s="162"/>
      <c r="L20" s="176"/>
      <c r="M20" s="177">
        <v>30707821</v>
      </c>
      <c r="N20" s="178"/>
      <c r="Q20" s="51">
        <v>30707820588</v>
      </c>
      <c r="BD20" s="222"/>
    </row>
    <row r="21" spans="1:56" s="51" customFormat="1" x14ac:dyDescent="0.15">
      <c r="A21" s="1" t="s">
        <v>265</v>
      </c>
      <c r="B21" s="3"/>
      <c r="C21" s="179"/>
      <c r="D21" s="162"/>
      <c r="E21" s="182" t="s">
        <v>266</v>
      </c>
      <c r="F21" s="181"/>
      <c r="G21" s="181"/>
      <c r="H21" s="181"/>
      <c r="I21" s="181"/>
      <c r="J21" s="162"/>
      <c r="K21" s="162"/>
      <c r="L21" s="176"/>
      <c r="M21" s="177">
        <v>17530614</v>
      </c>
      <c r="N21" s="178"/>
      <c r="Q21" s="51">
        <v>17530613899</v>
      </c>
      <c r="BD21" s="222"/>
    </row>
    <row r="22" spans="1:56" s="51" customFormat="1" x14ac:dyDescent="0.15">
      <c r="A22" s="1" t="s">
        <v>267</v>
      </c>
      <c r="B22" s="3"/>
      <c r="C22" s="179"/>
      <c r="D22" s="162"/>
      <c r="E22" s="182" t="s">
        <v>268</v>
      </c>
      <c r="F22" s="181"/>
      <c r="G22" s="181"/>
      <c r="H22" s="181"/>
      <c r="I22" s="181"/>
      <c r="J22" s="162"/>
      <c r="K22" s="162"/>
      <c r="L22" s="176"/>
      <c r="M22" s="177">
        <v>3536329</v>
      </c>
      <c r="N22" s="178"/>
      <c r="Q22" s="51">
        <v>3536329286</v>
      </c>
      <c r="BD22" s="222"/>
    </row>
    <row r="23" spans="1:56" s="51" customFormat="1" x14ac:dyDescent="0.15">
      <c r="A23" s="1" t="s">
        <v>269</v>
      </c>
      <c r="B23" s="3"/>
      <c r="C23" s="179"/>
      <c r="D23" s="162"/>
      <c r="E23" s="182" t="s">
        <v>270</v>
      </c>
      <c r="F23" s="181"/>
      <c r="G23" s="181"/>
      <c r="H23" s="181"/>
      <c r="I23" s="182"/>
      <c r="J23" s="162"/>
      <c r="K23" s="162"/>
      <c r="L23" s="176"/>
      <c r="M23" s="177">
        <v>3132015</v>
      </c>
      <c r="N23" s="178"/>
      <c r="Q23" s="51">
        <v>3132014755</v>
      </c>
      <c r="BD23" s="222"/>
    </row>
    <row r="24" spans="1:56" s="51" customFormat="1" x14ac:dyDescent="0.15">
      <c r="A24" s="1" t="s">
        <v>271</v>
      </c>
      <c r="B24" s="3"/>
      <c r="C24" s="179"/>
      <c r="D24" s="162" t="s">
        <v>272</v>
      </c>
      <c r="E24" s="182"/>
      <c r="F24" s="181"/>
      <c r="G24" s="181"/>
      <c r="H24" s="181"/>
      <c r="I24" s="182"/>
      <c r="J24" s="162"/>
      <c r="K24" s="162"/>
      <c r="L24" s="176"/>
      <c r="M24" s="177">
        <v>53526</v>
      </c>
      <c r="N24" s="178" t="s">
        <v>352</v>
      </c>
      <c r="Q24" s="51">
        <f>IF(COUNTIF(Q25:Q26,"-")=COUNTA(Q25:Q26),"-",SUM(Q25:Q26))</f>
        <v>53526493</v>
      </c>
      <c r="BD24" s="222"/>
    </row>
    <row r="25" spans="1:56" s="51" customFormat="1" x14ac:dyDescent="0.15">
      <c r="A25" s="1" t="s">
        <v>273</v>
      </c>
      <c r="B25" s="3"/>
      <c r="C25" s="179"/>
      <c r="D25" s="162"/>
      <c r="E25" s="182" t="s">
        <v>274</v>
      </c>
      <c r="F25" s="181"/>
      <c r="G25" s="181"/>
      <c r="H25" s="181"/>
      <c r="I25" s="181"/>
      <c r="J25" s="162"/>
      <c r="K25" s="162"/>
      <c r="L25" s="176"/>
      <c r="M25" s="177">
        <v>48376</v>
      </c>
      <c r="N25" s="178"/>
      <c r="Q25" s="51">
        <v>48375800</v>
      </c>
      <c r="BD25" s="222"/>
    </row>
    <row r="26" spans="1:56" s="51" customFormat="1" x14ac:dyDescent="0.15">
      <c r="A26" s="1" t="s">
        <v>275</v>
      </c>
      <c r="B26" s="3"/>
      <c r="C26" s="179"/>
      <c r="D26" s="162"/>
      <c r="E26" s="182" t="s">
        <v>253</v>
      </c>
      <c r="F26" s="181"/>
      <c r="G26" s="181"/>
      <c r="H26" s="181"/>
      <c r="I26" s="181"/>
      <c r="J26" s="162"/>
      <c r="K26" s="162"/>
      <c r="L26" s="176"/>
      <c r="M26" s="177">
        <v>5151</v>
      </c>
      <c r="N26" s="178"/>
      <c r="Q26" s="51">
        <v>5150693</v>
      </c>
      <c r="BD26" s="222"/>
    </row>
    <row r="27" spans="1:56" s="51" customFormat="1" x14ac:dyDescent="0.15">
      <c r="A27" s="1" t="s">
        <v>276</v>
      </c>
      <c r="B27" s="3"/>
      <c r="C27" s="179"/>
      <c r="D27" s="162" t="s">
        <v>277</v>
      </c>
      <c r="E27" s="182"/>
      <c r="F27" s="181"/>
      <c r="G27" s="181"/>
      <c r="H27" s="181"/>
      <c r="I27" s="181"/>
      <c r="J27" s="162"/>
      <c r="K27" s="162"/>
      <c r="L27" s="176"/>
      <c r="M27" s="177">
        <v>2462</v>
      </c>
      <c r="N27" s="178"/>
      <c r="Q27" s="51">
        <v>2462045</v>
      </c>
      <c r="BD27" s="222"/>
    </row>
    <row r="28" spans="1:56" s="51" customFormat="1" x14ac:dyDescent="0.15">
      <c r="A28" s="1" t="s">
        <v>240</v>
      </c>
      <c r="B28" s="3"/>
      <c r="C28" s="183" t="s">
        <v>241</v>
      </c>
      <c r="D28" s="184"/>
      <c r="E28" s="185"/>
      <c r="F28" s="186"/>
      <c r="G28" s="186"/>
      <c r="H28" s="186"/>
      <c r="I28" s="186"/>
      <c r="J28" s="184"/>
      <c r="K28" s="184"/>
      <c r="L28" s="187"/>
      <c r="M28" s="188">
        <v>5253313</v>
      </c>
      <c r="N28" s="189" t="s">
        <v>352</v>
      </c>
      <c r="Q28" s="51">
        <f>IF(COUNTIF(Q9:Q27,"-")=COUNTA(Q9:Q27),"-",SUM(Q19,Q27)-SUM(Q9,Q24))</f>
        <v>5253313234</v>
      </c>
      <c r="BD28" s="222"/>
    </row>
    <row r="29" spans="1:56" s="51" customFormat="1" x14ac:dyDescent="0.15">
      <c r="A29" s="1"/>
      <c r="B29" s="3"/>
      <c r="C29" s="179" t="s">
        <v>347</v>
      </c>
      <c r="D29" s="162"/>
      <c r="E29" s="182"/>
      <c r="F29" s="181"/>
      <c r="G29" s="181"/>
      <c r="H29" s="181"/>
      <c r="I29" s="182"/>
      <c r="J29" s="162"/>
      <c r="K29" s="162"/>
      <c r="L29" s="176"/>
      <c r="M29" s="190"/>
      <c r="N29" s="191"/>
      <c r="BD29" s="222"/>
    </row>
    <row r="30" spans="1:56" s="51" customFormat="1" x14ac:dyDescent="0.15">
      <c r="A30" s="1" t="s">
        <v>280</v>
      </c>
      <c r="B30" s="3"/>
      <c r="C30" s="179"/>
      <c r="D30" s="162" t="s">
        <v>281</v>
      </c>
      <c r="E30" s="182"/>
      <c r="F30" s="181"/>
      <c r="G30" s="181"/>
      <c r="H30" s="181"/>
      <c r="I30" s="181"/>
      <c r="J30" s="162"/>
      <c r="K30" s="162"/>
      <c r="L30" s="176"/>
      <c r="M30" s="177">
        <v>8814588</v>
      </c>
      <c r="N30" s="178"/>
      <c r="Q30" s="51">
        <f>IF(COUNTIF(Q31:Q35,"-")=COUNTA(Q31:Q35),"-",SUM(Q31:Q35))</f>
        <v>8814587522</v>
      </c>
      <c r="BD30" s="222"/>
    </row>
    <row r="31" spans="1:56" s="51" customFormat="1" x14ac:dyDescent="0.15">
      <c r="A31" s="1" t="s">
        <v>282</v>
      </c>
      <c r="B31" s="3"/>
      <c r="C31" s="179"/>
      <c r="D31" s="162"/>
      <c r="E31" s="182" t="s">
        <v>283</v>
      </c>
      <c r="F31" s="181"/>
      <c r="G31" s="181"/>
      <c r="H31" s="181"/>
      <c r="I31" s="181"/>
      <c r="J31" s="162"/>
      <c r="K31" s="162"/>
      <c r="L31" s="176"/>
      <c r="M31" s="177">
        <v>5748812</v>
      </c>
      <c r="N31" s="178"/>
      <c r="Q31" s="51">
        <v>5748811547</v>
      </c>
      <c r="BD31" s="222"/>
    </row>
    <row r="32" spans="1:56" s="51" customFormat="1" x14ac:dyDescent="0.15">
      <c r="A32" s="1" t="s">
        <v>284</v>
      </c>
      <c r="B32" s="3"/>
      <c r="C32" s="179"/>
      <c r="D32" s="162"/>
      <c r="E32" s="182" t="s">
        <v>285</v>
      </c>
      <c r="F32" s="181"/>
      <c r="G32" s="181"/>
      <c r="H32" s="181"/>
      <c r="I32" s="181"/>
      <c r="J32" s="162"/>
      <c r="K32" s="162"/>
      <c r="L32" s="176"/>
      <c r="M32" s="177">
        <v>692748</v>
      </c>
      <c r="N32" s="178"/>
      <c r="Q32" s="51">
        <v>692748175</v>
      </c>
      <c r="BD32" s="222"/>
    </row>
    <row r="33" spans="1:56" s="51" customFormat="1" x14ac:dyDescent="0.15">
      <c r="A33" s="1" t="s">
        <v>286</v>
      </c>
      <c r="B33" s="3"/>
      <c r="C33" s="179"/>
      <c r="D33" s="162"/>
      <c r="E33" s="182" t="s">
        <v>287</v>
      </c>
      <c r="F33" s="181"/>
      <c r="G33" s="181"/>
      <c r="H33" s="181"/>
      <c r="I33" s="181"/>
      <c r="J33" s="162"/>
      <c r="K33" s="162"/>
      <c r="L33" s="176"/>
      <c r="M33" s="226" t="s">
        <v>360</v>
      </c>
      <c r="N33" s="178"/>
      <c r="Q33" s="51">
        <v>0</v>
      </c>
      <c r="BD33" s="222"/>
    </row>
    <row r="34" spans="1:56" s="51" customFormat="1" x14ac:dyDescent="0.15">
      <c r="A34" s="1" t="s">
        <v>288</v>
      </c>
      <c r="B34" s="3"/>
      <c r="C34" s="179"/>
      <c r="D34" s="162"/>
      <c r="E34" s="182" t="s">
        <v>289</v>
      </c>
      <c r="F34" s="181"/>
      <c r="G34" s="181"/>
      <c r="H34" s="181"/>
      <c r="I34" s="181"/>
      <c r="J34" s="162"/>
      <c r="K34" s="162"/>
      <c r="L34" s="176"/>
      <c r="M34" s="177">
        <v>2370480</v>
      </c>
      <c r="N34" s="178"/>
      <c r="Q34" s="51">
        <v>2370480000</v>
      </c>
      <c r="BD34" s="222"/>
    </row>
    <row r="35" spans="1:56" s="51" customFormat="1" x14ac:dyDescent="0.15">
      <c r="A35" s="1" t="s">
        <v>290</v>
      </c>
      <c r="B35" s="3"/>
      <c r="C35" s="179"/>
      <c r="D35" s="162"/>
      <c r="E35" s="182" t="s">
        <v>253</v>
      </c>
      <c r="F35" s="181"/>
      <c r="G35" s="181"/>
      <c r="H35" s="181"/>
      <c r="I35" s="181"/>
      <c r="J35" s="162"/>
      <c r="K35" s="162"/>
      <c r="L35" s="176"/>
      <c r="M35" s="177">
        <v>2548</v>
      </c>
      <c r="N35" s="178"/>
      <c r="Q35" s="51">
        <v>2547800</v>
      </c>
      <c r="BD35" s="222"/>
    </row>
    <row r="36" spans="1:56" s="51" customFormat="1" x14ac:dyDescent="0.15">
      <c r="A36" s="1" t="s">
        <v>291</v>
      </c>
      <c r="B36" s="3"/>
      <c r="C36" s="179"/>
      <c r="D36" s="162" t="s">
        <v>292</v>
      </c>
      <c r="E36" s="182"/>
      <c r="F36" s="181"/>
      <c r="G36" s="181"/>
      <c r="H36" s="181"/>
      <c r="I36" s="182"/>
      <c r="J36" s="162"/>
      <c r="K36" s="162"/>
      <c r="L36" s="176"/>
      <c r="M36" s="177">
        <v>4646865</v>
      </c>
      <c r="N36" s="178"/>
      <c r="Q36" s="51">
        <f>IF(COUNTIF(Q37:Q41,"-")=COUNTA(Q37:Q41),"-",SUM(Q37:Q41))</f>
        <v>4646864861</v>
      </c>
      <c r="BD36" s="222"/>
    </row>
    <row r="37" spans="1:56" s="51" customFormat="1" x14ac:dyDescent="0.15">
      <c r="A37" s="1" t="s">
        <v>293</v>
      </c>
      <c r="B37" s="3"/>
      <c r="C37" s="179"/>
      <c r="D37" s="162"/>
      <c r="E37" s="182" t="s">
        <v>266</v>
      </c>
      <c r="F37" s="181"/>
      <c r="G37" s="181"/>
      <c r="H37" s="181"/>
      <c r="I37" s="182"/>
      <c r="J37" s="162"/>
      <c r="K37" s="162"/>
      <c r="L37" s="176"/>
      <c r="M37" s="177">
        <v>1400786</v>
      </c>
      <c r="N37" s="178"/>
      <c r="Q37" s="51">
        <v>1400786018</v>
      </c>
      <c r="BD37" s="222"/>
    </row>
    <row r="38" spans="1:56" s="51" customFormat="1" x14ac:dyDescent="0.15">
      <c r="A38" s="1" t="s">
        <v>294</v>
      </c>
      <c r="B38" s="3"/>
      <c r="C38" s="179"/>
      <c r="D38" s="162"/>
      <c r="E38" s="182" t="s">
        <v>295</v>
      </c>
      <c r="F38" s="181"/>
      <c r="G38" s="181"/>
      <c r="H38" s="181"/>
      <c r="I38" s="182"/>
      <c r="J38" s="162"/>
      <c r="K38" s="162"/>
      <c r="L38" s="176"/>
      <c r="M38" s="177">
        <v>799316</v>
      </c>
      <c r="N38" s="178"/>
      <c r="Q38" s="51">
        <v>799316275</v>
      </c>
      <c r="BD38" s="222"/>
    </row>
    <row r="39" spans="1:56" s="51" customFormat="1" x14ac:dyDescent="0.15">
      <c r="A39" s="1" t="s">
        <v>296</v>
      </c>
      <c r="B39" s="3"/>
      <c r="C39" s="179"/>
      <c r="D39" s="162"/>
      <c r="E39" s="182" t="s">
        <v>297</v>
      </c>
      <c r="F39" s="181"/>
      <c r="G39" s="162"/>
      <c r="H39" s="181"/>
      <c r="I39" s="181"/>
      <c r="J39" s="162"/>
      <c r="K39" s="162"/>
      <c r="L39" s="176"/>
      <c r="M39" s="177">
        <v>2403545</v>
      </c>
      <c r="N39" s="178"/>
      <c r="Q39" s="51">
        <v>2403545300</v>
      </c>
      <c r="BD39" s="222"/>
    </row>
    <row r="40" spans="1:56" s="51" customFormat="1" x14ac:dyDescent="0.15">
      <c r="A40" s="1" t="s">
        <v>298</v>
      </c>
      <c r="B40" s="3"/>
      <c r="C40" s="179"/>
      <c r="D40" s="162"/>
      <c r="E40" s="182" t="s">
        <v>299</v>
      </c>
      <c r="F40" s="181"/>
      <c r="G40" s="162"/>
      <c r="H40" s="181"/>
      <c r="I40" s="181"/>
      <c r="J40" s="162"/>
      <c r="K40" s="162"/>
      <c r="L40" s="176"/>
      <c r="M40" s="177">
        <v>10420</v>
      </c>
      <c r="N40" s="178"/>
      <c r="Q40" s="51">
        <v>10419742</v>
      </c>
      <c r="BD40" s="222"/>
    </row>
    <row r="41" spans="1:56" s="51" customFormat="1" x14ac:dyDescent="0.15">
      <c r="A41" s="1" t="s">
        <v>300</v>
      </c>
      <c r="B41" s="3"/>
      <c r="C41" s="179"/>
      <c r="D41" s="162"/>
      <c r="E41" s="182" t="s">
        <v>270</v>
      </c>
      <c r="F41" s="181"/>
      <c r="G41" s="181"/>
      <c r="H41" s="181"/>
      <c r="I41" s="181"/>
      <c r="J41" s="162"/>
      <c r="K41" s="162"/>
      <c r="L41" s="176"/>
      <c r="M41" s="177">
        <v>32798</v>
      </c>
      <c r="N41" s="178"/>
      <c r="Q41" s="51">
        <v>32797526</v>
      </c>
      <c r="BD41" s="222"/>
    </row>
    <row r="42" spans="1:56" s="51" customFormat="1" x14ac:dyDescent="0.15">
      <c r="A42" s="1" t="s">
        <v>278</v>
      </c>
      <c r="B42" s="3"/>
      <c r="C42" s="183" t="s">
        <v>279</v>
      </c>
      <c r="D42" s="184"/>
      <c r="E42" s="185"/>
      <c r="F42" s="186"/>
      <c r="G42" s="186"/>
      <c r="H42" s="186"/>
      <c r="I42" s="186"/>
      <c r="J42" s="184"/>
      <c r="K42" s="184"/>
      <c r="L42" s="187"/>
      <c r="M42" s="188">
        <v>-4167723</v>
      </c>
      <c r="N42" s="189"/>
      <c r="Q42" s="51">
        <f>IF(AND(Q30="-",Q36="-"),"-",SUM(Q36)-SUM(Q30))</f>
        <v>-4167722661</v>
      </c>
      <c r="BD42" s="222"/>
    </row>
    <row r="43" spans="1:56" s="51" customFormat="1" x14ac:dyDescent="0.15">
      <c r="A43" s="1"/>
      <c r="B43" s="3"/>
      <c r="C43" s="179" t="s">
        <v>348</v>
      </c>
      <c r="D43" s="162"/>
      <c r="E43" s="182"/>
      <c r="F43" s="181"/>
      <c r="G43" s="181"/>
      <c r="H43" s="181"/>
      <c r="I43" s="181"/>
      <c r="J43" s="162"/>
      <c r="K43" s="162"/>
      <c r="L43" s="176"/>
      <c r="M43" s="190"/>
      <c r="N43" s="191"/>
      <c r="BD43" s="222"/>
    </row>
    <row r="44" spans="1:56" s="51" customFormat="1" x14ac:dyDescent="0.15">
      <c r="A44" s="1" t="s">
        <v>303</v>
      </c>
      <c r="B44" s="3"/>
      <c r="C44" s="179"/>
      <c r="D44" s="162" t="s">
        <v>304</v>
      </c>
      <c r="E44" s="182"/>
      <c r="F44" s="181"/>
      <c r="G44" s="181"/>
      <c r="H44" s="181"/>
      <c r="I44" s="181"/>
      <c r="J44" s="162"/>
      <c r="K44" s="162"/>
      <c r="L44" s="176"/>
      <c r="M44" s="177">
        <v>5350683</v>
      </c>
      <c r="N44" s="178"/>
      <c r="Q44" s="51">
        <f>IF(COUNTIF(Q45:Q46,"-")=COUNTA(Q45:Q46),"-",SUM(Q45:Q46))</f>
        <v>5350682612</v>
      </c>
      <c r="BD44" s="222"/>
    </row>
    <row r="45" spans="1:56" s="51" customFormat="1" x14ac:dyDescent="0.15">
      <c r="A45" s="1" t="s">
        <v>305</v>
      </c>
      <c r="B45" s="3"/>
      <c r="C45" s="179"/>
      <c r="D45" s="162"/>
      <c r="E45" s="182" t="s">
        <v>353</v>
      </c>
      <c r="F45" s="181"/>
      <c r="G45" s="181"/>
      <c r="H45" s="181"/>
      <c r="I45" s="181"/>
      <c r="J45" s="162"/>
      <c r="K45" s="162"/>
      <c r="L45" s="176"/>
      <c r="M45" s="177">
        <v>5247855</v>
      </c>
      <c r="N45" s="178"/>
      <c r="Q45" s="51">
        <v>5247854588</v>
      </c>
      <c r="BD45" s="222"/>
    </row>
    <row r="46" spans="1:56" s="51" customFormat="1" x14ac:dyDescent="0.15">
      <c r="A46" s="1" t="s">
        <v>306</v>
      </c>
      <c r="B46" s="3"/>
      <c r="C46" s="179"/>
      <c r="D46" s="162"/>
      <c r="E46" s="182" t="s">
        <v>253</v>
      </c>
      <c r="F46" s="181"/>
      <c r="G46" s="181"/>
      <c r="H46" s="181"/>
      <c r="I46" s="181"/>
      <c r="J46" s="162"/>
      <c r="K46" s="162"/>
      <c r="L46" s="176"/>
      <c r="M46" s="177">
        <v>102828</v>
      </c>
      <c r="N46" s="178"/>
      <c r="Q46" s="51">
        <v>102828024</v>
      </c>
      <c r="BD46" s="222"/>
    </row>
    <row r="47" spans="1:56" s="51" customFormat="1" x14ac:dyDescent="0.15">
      <c r="A47" s="1" t="s">
        <v>307</v>
      </c>
      <c r="B47" s="3"/>
      <c r="C47" s="179"/>
      <c r="D47" s="162" t="s">
        <v>308</v>
      </c>
      <c r="E47" s="182"/>
      <c r="F47" s="181"/>
      <c r="G47" s="181"/>
      <c r="H47" s="181"/>
      <c r="I47" s="181"/>
      <c r="J47" s="162"/>
      <c r="K47" s="162"/>
      <c r="L47" s="176"/>
      <c r="M47" s="177">
        <v>5183182</v>
      </c>
      <c r="N47" s="178"/>
      <c r="Q47" s="51">
        <f>IF(COUNTIF(Q48:Q49,"-")=COUNTA(Q48:Q49),"-",SUM(Q48:Q49))</f>
        <v>5183182004</v>
      </c>
      <c r="BD47" s="222"/>
    </row>
    <row r="48" spans="1:56" s="51" customFormat="1" x14ac:dyDescent="0.15">
      <c r="A48" s="1" t="s">
        <v>309</v>
      </c>
      <c r="B48" s="3"/>
      <c r="C48" s="179"/>
      <c r="D48" s="162"/>
      <c r="E48" s="182" t="s">
        <v>354</v>
      </c>
      <c r="F48" s="181"/>
      <c r="G48" s="181"/>
      <c r="H48" s="181"/>
      <c r="I48" s="175"/>
      <c r="J48" s="162"/>
      <c r="K48" s="162"/>
      <c r="L48" s="176"/>
      <c r="M48" s="177">
        <v>5111509</v>
      </c>
      <c r="N48" s="178"/>
      <c r="Q48" s="51">
        <v>5111509150</v>
      </c>
      <c r="BD48" s="222"/>
    </row>
    <row r="49" spans="1:56" s="51" customFormat="1" x14ac:dyDescent="0.15">
      <c r="A49" s="1" t="s">
        <v>310</v>
      </c>
      <c r="B49" s="3"/>
      <c r="C49" s="179"/>
      <c r="D49" s="162"/>
      <c r="E49" s="182" t="s">
        <v>270</v>
      </c>
      <c r="F49" s="181"/>
      <c r="G49" s="181"/>
      <c r="H49" s="181"/>
      <c r="I49" s="192"/>
      <c r="J49" s="162"/>
      <c r="K49" s="162"/>
      <c r="L49" s="176"/>
      <c r="M49" s="177">
        <v>71673</v>
      </c>
      <c r="N49" s="178"/>
      <c r="Q49" s="51">
        <v>71672854</v>
      </c>
      <c r="BD49" s="222"/>
    </row>
    <row r="50" spans="1:56" s="51" customFormat="1" x14ac:dyDescent="0.15">
      <c r="A50" s="1" t="s">
        <v>301</v>
      </c>
      <c r="B50" s="3"/>
      <c r="C50" s="183" t="s">
        <v>302</v>
      </c>
      <c r="D50" s="184"/>
      <c r="E50" s="185"/>
      <c r="F50" s="186"/>
      <c r="G50" s="186"/>
      <c r="H50" s="186"/>
      <c r="I50" s="193"/>
      <c r="J50" s="184"/>
      <c r="K50" s="184"/>
      <c r="L50" s="187"/>
      <c r="M50" s="188">
        <v>-167501</v>
      </c>
      <c r="N50" s="189"/>
      <c r="Q50" s="51">
        <f>IF(AND(Q44="-",Q47="-"),"-",SUM(Q47)-SUM(Q44))</f>
        <v>-167500608</v>
      </c>
      <c r="BD50" s="222"/>
    </row>
    <row r="51" spans="1:56" s="51" customFormat="1" x14ac:dyDescent="0.15">
      <c r="A51" s="1" t="s">
        <v>311</v>
      </c>
      <c r="B51" s="3"/>
      <c r="C51" s="305" t="s">
        <v>312</v>
      </c>
      <c r="D51" s="306"/>
      <c r="E51" s="306"/>
      <c r="F51" s="306"/>
      <c r="G51" s="306"/>
      <c r="H51" s="306"/>
      <c r="I51" s="306"/>
      <c r="J51" s="306"/>
      <c r="K51" s="306"/>
      <c r="L51" s="307"/>
      <c r="M51" s="188">
        <v>918090</v>
      </c>
      <c r="N51" s="189" t="s">
        <v>352</v>
      </c>
      <c r="Q51" s="51">
        <f>IF(AND(Q28="-",Q42="-",Q50="-"),"-",SUM(Q28,Q42,Q50))</f>
        <v>918089965</v>
      </c>
      <c r="BD51" s="222"/>
    </row>
    <row r="52" spans="1:56" s="51" customFormat="1" x14ac:dyDescent="0.15">
      <c r="A52" s="1" t="s">
        <v>313</v>
      </c>
      <c r="B52" s="3"/>
      <c r="C52" s="283" t="s">
        <v>314</v>
      </c>
      <c r="D52" s="284"/>
      <c r="E52" s="284"/>
      <c r="F52" s="284"/>
      <c r="G52" s="284"/>
      <c r="H52" s="284"/>
      <c r="I52" s="284"/>
      <c r="J52" s="284"/>
      <c r="K52" s="284"/>
      <c r="L52" s="285"/>
      <c r="M52" s="188">
        <v>4031746</v>
      </c>
      <c r="N52" s="189"/>
      <c r="Q52" s="51">
        <v>4031746063</v>
      </c>
      <c r="BD52" s="222"/>
    </row>
    <row r="53" spans="1:56" s="51" customFormat="1" ht="14.25" thickBot="1" x14ac:dyDescent="0.2">
      <c r="A53" s="1">
        <v>4435000</v>
      </c>
      <c r="B53" s="3"/>
      <c r="C53" s="286" t="s">
        <v>234</v>
      </c>
      <c r="D53" s="287"/>
      <c r="E53" s="287"/>
      <c r="F53" s="287"/>
      <c r="G53" s="287"/>
      <c r="H53" s="287"/>
      <c r="I53" s="287"/>
      <c r="J53" s="287"/>
      <c r="K53" s="287"/>
      <c r="L53" s="288"/>
      <c r="M53" s="194">
        <v>-5883</v>
      </c>
      <c r="N53" s="189"/>
      <c r="Q53" s="51">
        <v>-5882643</v>
      </c>
      <c r="BD53" s="222"/>
    </row>
    <row r="54" spans="1:56" s="51" customFormat="1" ht="14.25" thickBot="1" x14ac:dyDescent="0.2">
      <c r="A54" s="1" t="s">
        <v>315</v>
      </c>
      <c r="B54" s="3"/>
      <c r="C54" s="289" t="s">
        <v>316</v>
      </c>
      <c r="D54" s="290"/>
      <c r="E54" s="290"/>
      <c r="F54" s="290"/>
      <c r="G54" s="290"/>
      <c r="H54" s="290"/>
      <c r="I54" s="290"/>
      <c r="J54" s="290"/>
      <c r="K54" s="290"/>
      <c r="L54" s="291"/>
      <c r="M54" s="195">
        <v>4943953</v>
      </c>
      <c r="N54" s="196"/>
      <c r="Q54" s="51">
        <f>IF(COUNTIF(Q51:Q53,"-")=COUNTA(Q51:Q53),"-",SUM(Q51:Q53))</f>
        <v>4943953385</v>
      </c>
      <c r="BD54" s="222"/>
    </row>
    <row r="55" spans="1:56" s="51" customFormat="1" ht="14.25" thickBot="1" x14ac:dyDescent="0.2">
      <c r="A55" s="1"/>
      <c r="B55" s="3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8"/>
      <c r="N55" s="199"/>
      <c r="BD55" s="222"/>
    </row>
    <row r="56" spans="1:56" s="51" customFormat="1" x14ac:dyDescent="0.15">
      <c r="A56" s="1" t="s">
        <v>317</v>
      </c>
      <c r="B56" s="3"/>
      <c r="C56" s="200" t="s">
        <v>318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2">
        <v>406666</v>
      </c>
      <c r="N56" s="203"/>
      <c r="Q56" s="51">
        <v>406665623</v>
      </c>
      <c r="BD56" s="222"/>
    </row>
    <row r="57" spans="1:56" s="51" customFormat="1" x14ac:dyDescent="0.15">
      <c r="A57" s="1" t="s">
        <v>319</v>
      </c>
      <c r="B57" s="3"/>
      <c r="C57" s="204" t="s">
        <v>320</v>
      </c>
      <c r="D57" s="205"/>
      <c r="E57" s="205"/>
      <c r="F57" s="205"/>
      <c r="G57" s="205"/>
      <c r="H57" s="205"/>
      <c r="I57" s="205"/>
      <c r="J57" s="205"/>
      <c r="K57" s="205"/>
      <c r="L57" s="205"/>
      <c r="M57" s="188">
        <v>-23899</v>
      </c>
      <c r="N57" s="189"/>
      <c r="Q57" s="51">
        <v>-23899132</v>
      </c>
      <c r="BD57" s="222"/>
    </row>
    <row r="58" spans="1:56" s="51" customFormat="1" ht="14.25" thickBot="1" x14ac:dyDescent="0.2">
      <c r="A58" s="1" t="s">
        <v>321</v>
      </c>
      <c r="B58" s="3"/>
      <c r="C58" s="206" t="s">
        <v>322</v>
      </c>
      <c r="D58" s="207"/>
      <c r="E58" s="207"/>
      <c r="F58" s="207"/>
      <c r="G58" s="207"/>
      <c r="H58" s="207"/>
      <c r="I58" s="207"/>
      <c r="J58" s="207"/>
      <c r="K58" s="207"/>
      <c r="L58" s="207"/>
      <c r="M58" s="208">
        <v>382766</v>
      </c>
      <c r="N58" s="209" t="s">
        <v>352</v>
      </c>
      <c r="Q58" s="51">
        <f>IF(COUNTIF(Q56:Q57,"-")=COUNTA(Q56:Q57),"-",SUM(Q56:Q57))</f>
        <v>382766491</v>
      </c>
      <c r="BD58" s="222"/>
    </row>
    <row r="59" spans="1:56" s="51" customFormat="1" ht="14.25" thickBot="1" x14ac:dyDescent="0.2">
      <c r="A59" s="1" t="s">
        <v>323</v>
      </c>
      <c r="B59" s="3"/>
      <c r="C59" s="210" t="s">
        <v>324</v>
      </c>
      <c r="D59" s="211"/>
      <c r="E59" s="212"/>
      <c r="F59" s="213"/>
      <c r="G59" s="213"/>
      <c r="H59" s="213"/>
      <c r="I59" s="213"/>
      <c r="J59" s="211"/>
      <c r="K59" s="211"/>
      <c r="L59" s="211"/>
      <c r="M59" s="195">
        <v>5326720</v>
      </c>
      <c r="N59" s="196" t="s">
        <v>352</v>
      </c>
      <c r="Q59" s="51">
        <f>IF(AND(Q54="-",Q58="-"),"-",SUM(Q54,Q58))</f>
        <v>5326719876</v>
      </c>
      <c r="BD59" s="222"/>
    </row>
    <row r="60" spans="1:56" s="51" customFormat="1" ht="6.75" customHeight="1" x14ac:dyDescent="0.15">
      <c r="A60" s="1"/>
      <c r="B60" s="3"/>
      <c r="C60" s="161"/>
      <c r="D60" s="161"/>
      <c r="E60" s="214"/>
      <c r="F60" s="215"/>
      <c r="G60" s="215"/>
      <c r="H60" s="215"/>
      <c r="I60" s="216"/>
      <c r="J60" s="217"/>
      <c r="K60" s="217"/>
      <c r="L60" s="217"/>
      <c r="M60" s="3"/>
      <c r="N60" s="3"/>
    </row>
    <row r="61" spans="1:56" s="51" customFormat="1" x14ac:dyDescent="0.15">
      <c r="A61" s="1"/>
      <c r="B61" s="3"/>
      <c r="C61" s="161"/>
      <c r="D61" s="218" t="s">
        <v>338</v>
      </c>
      <c r="E61" s="214"/>
      <c r="F61" s="215"/>
      <c r="G61" s="215"/>
      <c r="H61" s="215"/>
      <c r="I61" s="219"/>
      <c r="J61" s="217"/>
      <c r="K61" s="217"/>
      <c r="L61" s="217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 (修正)</vt:lpstr>
      <vt:lpstr>連結資金収支計算書</vt:lpstr>
      <vt:lpstr>連結行政コスト計算書!Print_Area</vt:lpstr>
      <vt:lpstr>連結資金収支計算書!Print_Area</vt:lpstr>
      <vt:lpstr>'連結純資産変動計算書 (修正)'!Print_Area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dcterms:created xsi:type="dcterms:W3CDTF">2022-03-22T05:47:47Z</dcterms:created>
  <dcterms:modified xsi:type="dcterms:W3CDTF">2022-03-27T12:16:07Z</dcterms:modified>
</cp:coreProperties>
</file>